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Y:\OZ\Wydział 1\05_Rocznik Statystyki Międzynarodowej\03. Część III. TABLICE TEMATYCZNE\2021\08. VIII. Ochrona zdrowia\gotowe\"/>
    </mc:Choice>
  </mc:AlternateContent>
  <xr:revisionPtr revIDLastSave="0" documentId="13_ncr:1_{8A91FDCD-AD6C-4520-849F-954B8B6F6DE1}" xr6:coauthVersionLast="36" xr6:coauthVersionMax="36" xr10:uidLastSave="{00000000-0000-0000-0000-000000000000}"/>
  <bookViews>
    <workbookView xWindow="-38415" yWindow="2895" windowWidth="38400" windowHeight="21105" xr2:uid="{00000000-000D-0000-FFFF-FFFF00000000}"/>
  </bookViews>
  <sheets>
    <sheet name="T.8.1" sheetId="2" r:id="rId1"/>
    <sheet name="Metadata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6" i="2" l="1"/>
  <c r="F265" i="2"/>
  <c r="F259" i="2"/>
  <c r="F258" i="2"/>
  <c r="F229" i="2"/>
  <c r="F228" i="2"/>
  <c r="F223" i="2"/>
  <c r="F222" i="2"/>
  <c r="F201" i="2"/>
  <c r="F200" i="2"/>
  <c r="F180" i="2"/>
  <c r="F179" i="2"/>
  <c r="F174" i="2"/>
  <c r="F173" i="2"/>
  <c r="F168" i="2"/>
  <c r="F167" i="2"/>
  <c r="F138" i="2"/>
  <c r="F137" i="2"/>
  <c r="F132" i="2"/>
  <c r="F131" i="2"/>
  <c r="F125" i="2"/>
  <c r="F120" i="2"/>
  <c r="F119" i="2"/>
  <c r="F113" i="2"/>
  <c r="F112" i="2"/>
  <c r="F109" i="2"/>
  <c r="F108" i="2"/>
  <c r="F103" i="2"/>
  <c r="F102" i="2"/>
  <c r="F97" i="2"/>
  <c r="F96" i="2"/>
  <c r="F84" i="2"/>
  <c r="F83" i="2"/>
  <c r="F46" i="2"/>
  <c r="F45" i="2"/>
  <c r="H14" i="2"/>
  <c r="F14" i="2"/>
  <c r="J13" i="2"/>
  <c r="H13" i="2"/>
  <c r="F13" i="2"/>
</calcChain>
</file>

<file path=xl/sharedStrings.xml><?xml version="1.0" encoding="utf-8"?>
<sst xmlns="http://schemas.openxmlformats.org/spreadsheetml/2006/main" count="700" uniqueCount="103">
  <si>
    <t>TABL.8.1.</t>
  </si>
  <si>
    <t>PRACOWNICY MEDYCZNI</t>
  </si>
  <si>
    <t>Stan w końcu roku</t>
  </si>
  <si>
    <t>MEDICAL PERSONNEL</t>
  </si>
  <si>
    <t>End of the year</t>
  </si>
  <si>
    <r>
      <t xml:space="preserve">K R A J E
</t>
    </r>
    <r>
      <rPr>
        <sz val="8"/>
        <color theme="1" tint="0.249977111117893"/>
        <rFont val="Arial"/>
        <family val="2"/>
        <charset val="238"/>
      </rPr>
      <t>C O U N T R I E S</t>
    </r>
  </si>
  <si>
    <r>
      <t xml:space="preserve">Lata
</t>
    </r>
    <r>
      <rPr>
        <sz val="8"/>
        <color theme="1" tint="0.249977111117893"/>
        <rFont val="Arial"/>
        <family val="2"/>
        <charset val="238"/>
      </rPr>
      <t>Years</t>
    </r>
  </si>
  <si>
    <r>
      <rPr>
        <sz val="8"/>
        <color theme="1" tint="4.9989318521683403E-2"/>
        <rFont val="Arial"/>
        <family val="2"/>
        <charset val="238"/>
      </rPr>
      <t>Lekarze</t>
    </r>
    <r>
      <rPr>
        <sz val="8"/>
        <color theme="1" tint="0.249977111117893"/>
        <rFont val="Arial"/>
        <family val="2"/>
        <charset val="238"/>
      </rPr>
      <t xml:space="preserve">
Doctors</t>
    </r>
  </si>
  <si>
    <r>
      <t xml:space="preserve">Lekarze dentyści
</t>
    </r>
    <r>
      <rPr>
        <sz val="8"/>
        <color theme="1" tint="0.249977111117893"/>
        <rFont val="Arial"/>
        <family val="2"/>
        <charset val="238"/>
      </rPr>
      <t>Dentists</t>
    </r>
  </si>
  <si>
    <r>
      <t xml:space="preserve">Farmaceuci
</t>
    </r>
    <r>
      <rPr>
        <sz val="8"/>
        <color theme="1" tint="0.249977111117893"/>
        <rFont val="Arial"/>
        <family val="2"/>
        <charset val="238"/>
      </rPr>
      <t>Pharmacists</t>
    </r>
  </si>
  <si>
    <r>
      <t xml:space="preserve">Pielęgniarki
</t>
    </r>
    <r>
      <rPr>
        <sz val="8"/>
        <color theme="1" tint="0.249977111117893"/>
        <rFont val="Arial"/>
        <family val="2"/>
        <charset val="238"/>
      </rPr>
      <t>Nurses</t>
    </r>
  </si>
  <si>
    <r>
      <t xml:space="preserve">Liczba ludności na 1
</t>
    </r>
    <r>
      <rPr>
        <sz val="8"/>
        <color theme="1" tint="0.249977111117893"/>
        <rFont val="Arial"/>
        <family val="2"/>
        <charset val="238"/>
      </rPr>
      <t>Population per</t>
    </r>
  </si>
  <si>
    <r>
      <t xml:space="preserve">lekarza
</t>
    </r>
    <r>
      <rPr>
        <sz val="8"/>
        <color theme="1" tint="0.249977111117893"/>
        <rFont val="Arial"/>
        <family val="2"/>
        <charset val="238"/>
      </rPr>
      <t>doctor</t>
    </r>
  </si>
  <si>
    <r>
      <t xml:space="preserve">lekarza dentystę
</t>
    </r>
    <r>
      <rPr>
        <sz val="8"/>
        <color theme="1" tint="0.249977111117893"/>
        <rFont val="Arial"/>
        <family val="2"/>
        <charset val="238"/>
      </rPr>
      <t>dentist</t>
    </r>
  </si>
  <si>
    <r>
      <t xml:space="preserve">farmaceutę
</t>
    </r>
    <r>
      <rPr>
        <sz val="8"/>
        <color theme="1" tint="0.249977111117893"/>
        <rFont val="Arial"/>
        <family val="2"/>
        <charset val="238"/>
      </rPr>
      <t>pharmacist</t>
    </r>
  </si>
  <si>
    <r>
      <t xml:space="preserve">pielęgniarkę
</t>
    </r>
    <r>
      <rPr>
        <sz val="8"/>
        <color theme="1" tint="0.249977111117893"/>
        <rFont val="Arial"/>
        <family val="2"/>
        <charset val="238"/>
      </rPr>
      <t>nurse</t>
    </r>
  </si>
  <si>
    <r>
      <t xml:space="preserve">Arabia Saudyjska / </t>
    </r>
    <r>
      <rPr>
        <sz val="8"/>
        <color theme="1" tint="0.249977111117893"/>
        <rFont val="Arial"/>
        <family val="2"/>
        <charset val="238"/>
      </rPr>
      <t>Saudi Arabia</t>
    </r>
  </si>
  <si>
    <t>.</t>
  </si>
  <si>
    <r>
      <t xml:space="preserve">Argentyna / </t>
    </r>
    <r>
      <rPr>
        <sz val="8"/>
        <color theme="1" tint="0.249977111117893"/>
        <rFont val="Arial"/>
        <family val="2"/>
        <charset val="238"/>
      </rPr>
      <t>Argentina</t>
    </r>
  </si>
  <si>
    <r>
      <t xml:space="preserve">Australia / </t>
    </r>
    <r>
      <rPr>
        <sz val="8"/>
        <color theme="1" tint="0.249977111117893"/>
        <rFont val="Arial"/>
        <family val="2"/>
        <charset val="238"/>
      </rPr>
      <t>Australia</t>
    </r>
  </si>
  <si>
    <t>a</t>
  </si>
  <si>
    <t>b</t>
  </si>
  <si>
    <t>c</t>
  </si>
  <si>
    <t>ac</t>
  </si>
  <si>
    <r>
      <t xml:space="preserve">Austria / </t>
    </r>
    <r>
      <rPr>
        <sz val="8"/>
        <color theme="1" tint="0.249977111117893"/>
        <rFont val="Arial"/>
        <family val="2"/>
        <charset val="238"/>
      </rPr>
      <t>Austria</t>
    </r>
  </si>
  <si>
    <r>
      <t xml:space="preserve">Belgia / </t>
    </r>
    <r>
      <rPr>
        <sz val="8"/>
        <color theme="1" tint="0.249977111117893"/>
        <rFont val="Arial"/>
        <family val="2"/>
        <charset val="238"/>
      </rPr>
      <t>Belgium</t>
    </r>
  </si>
  <si>
    <r>
      <t xml:space="preserve">Białoruś / </t>
    </r>
    <r>
      <rPr>
        <sz val="8"/>
        <color theme="1" tint="0.249977111117893"/>
        <rFont val="Arial"/>
        <family val="2"/>
        <charset val="238"/>
      </rPr>
      <t>Belarus</t>
    </r>
  </si>
  <si>
    <r>
      <t xml:space="preserve">Brazylia / </t>
    </r>
    <r>
      <rPr>
        <sz val="8"/>
        <color theme="1" tint="0.249977111117893"/>
        <rFont val="Arial"/>
        <family val="2"/>
        <charset val="238"/>
      </rPr>
      <t>Brazil</t>
    </r>
  </si>
  <si>
    <r>
      <t xml:space="preserve">Bułgaria / </t>
    </r>
    <r>
      <rPr>
        <sz val="8"/>
        <color theme="1" tint="0.249977111117893"/>
        <rFont val="Arial"/>
        <family val="2"/>
        <charset val="238"/>
      </rPr>
      <t>Bulgaria</t>
    </r>
  </si>
  <si>
    <r>
      <t xml:space="preserve">Chiny / </t>
    </r>
    <r>
      <rPr>
        <sz val="8"/>
        <color theme="1" tint="0.249977111117893"/>
        <rFont val="Arial"/>
        <family val="2"/>
        <charset val="238"/>
      </rPr>
      <t>China</t>
    </r>
  </si>
  <si>
    <r>
      <t xml:space="preserve">Chorwacja / </t>
    </r>
    <r>
      <rPr>
        <sz val="8"/>
        <color theme="1" tint="0.249977111117893"/>
        <rFont val="Arial"/>
        <family val="2"/>
        <charset val="238"/>
      </rPr>
      <t>Croatia</t>
    </r>
  </si>
  <si>
    <r>
      <t xml:space="preserve">Cypr / </t>
    </r>
    <r>
      <rPr>
        <sz val="8"/>
        <color theme="1" tint="0.249977111117893"/>
        <rFont val="Arial"/>
        <family val="2"/>
        <charset val="238"/>
      </rPr>
      <t>Cyprus</t>
    </r>
  </si>
  <si>
    <t>f</t>
  </si>
  <si>
    <r>
      <t xml:space="preserve">Dania / </t>
    </r>
    <r>
      <rPr>
        <sz val="8"/>
        <color theme="1" tint="0.249977111117893"/>
        <rFont val="Arial"/>
        <family val="2"/>
        <charset val="238"/>
      </rPr>
      <t>Denmark</t>
    </r>
  </si>
  <si>
    <t>g</t>
  </si>
  <si>
    <r>
      <t xml:space="preserve">Estonia / </t>
    </r>
    <r>
      <rPr>
        <sz val="8"/>
        <color theme="1" tint="0.249977111117893"/>
        <rFont val="Arial"/>
        <family val="2"/>
        <charset val="238"/>
      </rPr>
      <t>Estonia</t>
    </r>
  </si>
  <si>
    <r>
      <t xml:space="preserve">Finlandia / </t>
    </r>
    <r>
      <rPr>
        <sz val="8"/>
        <color theme="1" tint="0.249977111117893"/>
        <rFont val="Arial"/>
        <family val="2"/>
        <charset val="238"/>
      </rPr>
      <t>Finland</t>
    </r>
  </si>
  <si>
    <r>
      <t xml:space="preserve">Francja / </t>
    </r>
    <r>
      <rPr>
        <sz val="8"/>
        <color theme="1" tint="0.249977111117893"/>
        <rFont val="Arial"/>
        <family val="2"/>
        <charset val="238"/>
      </rPr>
      <t>France</t>
    </r>
  </si>
  <si>
    <t>d</t>
  </si>
  <si>
    <r>
      <t xml:space="preserve">Grecja / </t>
    </r>
    <r>
      <rPr>
        <sz val="8"/>
        <color theme="1" tint="0.249977111117893"/>
        <rFont val="Arial"/>
        <family val="2"/>
        <charset val="238"/>
      </rPr>
      <t>Greece</t>
    </r>
  </si>
  <si>
    <t>de</t>
  </si>
  <si>
    <r>
      <t xml:space="preserve">Hiszpania / </t>
    </r>
    <r>
      <rPr>
        <sz val="8"/>
        <color theme="1" tint="0.249977111117893"/>
        <rFont val="Arial"/>
        <family val="2"/>
        <charset val="238"/>
      </rPr>
      <t>Spain</t>
    </r>
  </si>
  <si>
    <r>
      <t xml:space="preserve">Holandia / </t>
    </r>
    <r>
      <rPr>
        <sz val="8"/>
        <color theme="1" tint="0.249977111117893"/>
        <rFont val="Arial"/>
        <family val="2"/>
        <charset val="238"/>
      </rPr>
      <t>Netherlands</t>
    </r>
  </si>
  <si>
    <r>
      <t xml:space="preserve">Indie / </t>
    </r>
    <r>
      <rPr>
        <sz val="8"/>
        <color theme="1" tint="0.249977111117893"/>
        <rFont val="Arial"/>
        <family val="2"/>
        <charset val="238"/>
      </rPr>
      <t>India</t>
    </r>
  </si>
  <si>
    <t>ab</t>
  </si>
  <si>
    <r>
      <t xml:space="preserve">Indonezja / </t>
    </r>
    <r>
      <rPr>
        <sz val="8"/>
        <color theme="1" tint="0.249977111117893"/>
        <rFont val="Arial"/>
        <family val="2"/>
        <charset val="238"/>
      </rPr>
      <t>Indonesia</t>
    </r>
  </si>
  <si>
    <r>
      <t xml:space="preserve">Iran / </t>
    </r>
    <r>
      <rPr>
        <sz val="8"/>
        <color theme="1" tint="0.249977111117893"/>
        <rFont val="Arial"/>
        <family val="2"/>
        <charset val="238"/>
      </rPr>
      <t>Iran</t>
    </r>
  </si>
  <si>
    <r>
      <t xml:space="preserve">Irlandia / </t>
    </r>
    <r>
      <rPr>
        <sz val="8"/>
        <color theme="1" tint="0.249977111117893"/>
        <rFont val="Arial"/>
        <family val="2"/>
        <charset val="238"/>
      </rPr>
      <t>Ireland</t>
    </r>
  </si>
  <si>
    <t>e</t>
  </si>
  <si>
    <t>ad</t>
  </si>
  <si>
    <r>
      <t xml:space="preserve">Japonia / </t>
    </r>
    <r>
      <rPr>
        <sz val="8"/>
        <color theme="1" tint="0.249977111117893"/>
        <rFont val="Arial"/>
        <family val="2"/>
        <charset val="238"/>
      </rPr>
      <t>Japan</t>
    </r>
  </si>
  <si>
    <r>
      <t xml:space="preserve">Kanada / </t>
    </r>
    <r>
      <rPr>
        <sz val="8"/>
        <color theme="1" tint="0.249977111117893"/>
        <rFont val="Arial"/>
        <family val="2"/>
        <charset val="238"/>
      </rPr>
      <t>Canada</t>
    </r>
  </si>
  <si>
    <r>
      <t xml:space="preserve">Korea Południowa / </t>
    </r>
    <r>
      <rPr>
        <sz val="8"/>
        <color theme="1" tint="0.249977111117893"/>
        <rFont val="Arial"/>
        <family val="2"/>
        <charset val="238"/>
      </rPr>
      <t>South Korea</t>
    </r>
  </si>
  <si>
    <r>
      <t xml:space="preserve">Litwa / </t>
    </r>
    <r>
      <rPr>
        <sz val="8"/>
        <color theme="1" tint="0.249977111117893"/>
        <rFont val="Arial"/>
        <family val="2"/>
        <charset val="238"/>
      </rPr>
      <t>Lithuania</t>
    </r>
  </si>
  <si>
    <r>
      <t xml:space="preserve">Luksemburg / </t>
    </r>
    <r>
      <rPr>
        <sz val="8"/>
        <color theme="1" tint="0.249977111117893"/>
        <rFont val="Arial"/>
        <family val="2"/>
        <charset val="238"/>
      </rPr>
      <t>Luxembourg</t>
    </r>
  </si>
  <si>
    <r>
      <t xml:space="preserve">Łotwa / </t>
    </r>
    <r>
      <rPr>
        <sz val="8"/>
        <color theme="1" tint="0.249977111117893"/>
        <rFont val="Arial"/>
        <family val="2"/>
        <charset val="238"/>
      </rPr>
      <t>Latvia</t>
    </r>
  </si>
  <si>
    <r>
      <t xml:space="preserve">Malta / </t>
    </r>
    <r>
      <rPr>
        <sz val="8"/>
        <color theme="1" tint="0.249977111117893"/>
        <rFont val="Arial"/>
        <family val="2"/>
        <charset val="238"/>
      </rPr>
      <t>Malta</t>
    </r>
  </si>
  <si>
    <t>h</t>
  </si>
  <si>
    <r>
      <t xml:space="preserve">Meksyk / </t>
    </r>
    <r>
      <rPr>
        <sz val="8"/>
        <color theme="1" tint="0.249977111117893"/>
        <rFont val="Arial"/>
        <family val="2"/>
        <charset val="238"/>
      </rPr>
      <t>Mexico</t>
    </r>
  </si>
  <si>
    <r>
      <t xml:space="preserve">Niemcy / </t>
    </r>
    <r>
      <rPr>
        <sz val="8"/>
        <color theme="1" tint="0.249977111117893"/>
        <rFont val="Arial"/>
        <family val="2"/>
        <charset val="238"/>
      </rPr>
      <t>Germany</t>
    </r>
  </si>
  <si>
    <r>
      <t xml:space="preserve">Norwegia / </t>
    </r>
    <r>
      <rPr>
        <sz val="8"/>
        <color theme="1" tint="0.249977111117893"/>
        <rFont val="Arial"/>
        <family val="2"/>
        <charset val="238"/>
      </rPr>
      <t>Norway</t>
    </r>
  </si>
  <si>
    <r>
      <t xml:space="preserve">P o l s k a / </t>
    </r>
    <r>
      <rPr>
        <b/>
        <sz val="8"/>
        <color theme="1" tint="0.249977111117893"/>
        <rFont val="Arial"/>
        <family val="2"/>
        <charset val="238"/>
      </rPr>
      <t>P o l a n d</t>
    </r>
  </si>
  <si>
    <t>ik</t>
  </si>
  <si>
    <t>k</t>
  </si>
  <si>
    <r>
      <t xml:space="preserve">Portugalia / </t>
    </r>
    <r>
      <rPr>
        <sz val="8"/>
        <color theme="1" tint="0.249977111117893"/>
        <rFont val="Arial"/>
        <family val="2"/>
        <charset val="238"/>
      </rPr>
      <t>Portugal</t>
    </r>
  </si>
  <si>
    <r>
      <t xml:space="preserve">Rosja / </t>
    </r>
    <r>
      <rPr>
        <sz val="8"/>
        <color theme="1" tint="0.249977111117893"/>
        <rFont val="Arial"/>
        <family val="2"/>
        <charset val="238"/>
      </rPr>
      <t>Russia</t>
    </r>
  </si>
  <si>
    <r>
      <t xml:space="preserve">Rumunia / </t>
    </r>
    <r>
      <rPr>
        <sz val="8"/>
        <color theme="1" tint="0.249977111117893"/>
        <rFont val="Arial"/>
        <family val="2"/>
        <charset val="238"/>
      </rPr>
      <t>Romania</t>
    </r>
  </si>
  <si>
    <r>
      <t xml:space="preserve">Słowacja / </t>
    </r>
    <r>
      <rPr>
        <sz val="8"/>
        <color theme="1" tint="0.249977111117893"/>
        <rFont val="Arial"/>
        <family val="2"/>
        <charset val="238"/>
      </rPr>
      <t>Slovakia</t>
    </r>
  </si>
  <si>
    <r>
      <t xml:space="preserve">Słowenia / </t>
    </r>
    <r>
      <rPr>
        <sz val="8"/>
        <color theme="1" tint="0.249977111117893"/>
        <rFont val="Arial"/>
        <family val="2"/>
        <charset val="238"/>
      </rPr>
      <t>Slovenia</t>
    </r>
  </si>
  <si>
    <r>
      <t xml:space="preserve">Stany Zjednoczone / </t>
    </r>
    <r>
      <rPr>
        <sz val="8"/>
        <color theme="1" tint="0.249977111117893"/>
        <rFont val="Arial"/>
        <family val="2"/>
        <charset val="238"/>
      </rPr>
      <t>United States</t>
    </r>
  </si>
  <si>
    <t>dh</t>
  </si>
  <si>
    <r>
      <t xml:space="preserve">Szwajcaria / </t>
    </r>
    <r>
      <rPr>
        <sz val="8"/>
        <color theme="1" tint="0.249977111117893"/>
        <rFont val="Arial"/>
        <family val="2"/>
        <charset val="238"/>
      </rPr>
      <t>Switzerland</t>
    </r>
  </si>
  <si>
    <t>m</t>
  </si>
  <si>
    <r>
      <t xml:space="preserve">Szwecja / </t>
    </r>
    <r>
      <rPr>
        <sz val="8"/>
        <color theme="1" tint="0.249977111117893"/>
        <rFont val="Arial"/>
        <family val="2"/>
        <charset val="238"/>
      </rPr>
      <t>Sweden</t>
    </r>
  </si>
  <si>
    <r>
      <t xml:space="preserve">Tajlandia / </t>
    </r>
    <r>
      <rPr>
        <sz val="8"/>
        <color theme="1" tint="0.249977111117893"/>
        <rFont val="Arial"/>
        <family val="2"/>
        <charset val="238"/>
      </rPr>
      <t>Thailand</t>
    </r>
  </si>
  <si>
    <r>
      <t xml:space="preserve">Turcja / </t>
    </r>
    <r>
      <rPr>
        <sz val="8"/>
        <color theme="1" tint="0.249977111117893"/>
        <rFont val="Arial"/>
        <family val="2"/>
        <charset val="238"/>
      </rPr>
      <t>Turkey</t>
    </r>
  </si>
  <si>
    <r>
      <t xml:space="preserve">Ukraina / </t>
    </r>
    <r>
      <rPr>
        <sz val="8"/>
        <color theme="1" tint="0.249977111117893"/>
        <rFont val="Arial"/>
        <family val="2"/>
        <charset val="238"/>
      </rPr>
      <t>Ukraine</t>
    </r>
  </si>
  <si>
    <r>
      <t xml:space="preserve">Węgry / </t>
    </r>
    <r>
      <rPr>
        <sz val="8"/>
        <color theme="1" tint="0.249977111117893"/>
        <rFont val="Arial"/>
        <family val="2"/>
        <charset val="238"/>
      </rPr>
      <t>Hungary</t>
    </r>
  </si>
  <si>
    <r>
      <t xml:space="preserve">Wielka Brytania / </t>
    </r>
    <r>
      <rPr>
        <sz val="8"/>
        <color theme="1" tint="0.249977111117893"/>
        <rFont val="Arial"/>
        <family val="2"/>
        <charset val="238"/>
      </rPr>
      <t>United Kingdom</t>
    </r>
  </si>
  <si>
    <t>ag</t>
  </si>
  <si>
    <t>l</t>
  </si>
  <si>
    <r>
      <t xml:space="preserve">Włochy / </t>
    </r>
    <r>
      <rPr>
        <sz val="8"/>
        <color theme="1" tint="0.249977111117893"/>
        <rFont val="Arial"/>
        <family val="2"/>
        <charset val="238"/>
      </rPr>
      <t>Italy</t>
    </r>
  </si>
  <si>
    <r>
      <t xml:space="preserve">Zjednoczone Emiraty Arabskie / </t>
    </r>
    <r>
      <rPr>
        <sz val="8"/>
        <color theme="1" tint="0.249977111117893"/>
        <rFont val="Arial"/>
        <family val="2"/>
        <charset val="238"/>
      </rPr>
      <t>United Arab Emirates</t>
    </r>
  </si>
  <si>
    <r>
      <t xml:space="preserve">a Łącznie z położnymi. / </t>
    </r>
    <r>
      <rPr>
        <sz val="8"/>
        <color theme="1" tint="0.249977111117893"/>
        <rFont val="Arial"/>
        <family val="2"/>
        <charset val="238"/>
      </rPr>
      <t>Including midwives.</t>
    </r>
  </si>
  <si>
    <t>b 2006 r.</t>
  </si>
  <si>
    <t>c 2011 r.</t>
  </si>
  <si>
    <r>
      <t xml:space="preserve">d Łącznie z niepraktykującymi. / </t>
    </r>
    <r>
      <rPr>
        <sz val="8"/>
        <color theme="1" tint="0.249977111117893"/>
        <rFont val="Arial"/>
        <family val="2"/>
        <charset val="238"/>
      </rPr>
      <t>Including non-practicing.</t>
    </r>
  </si>
  <si>
    <r>
      <t xml:space="preserve">e Łącznie z emerytowanymi i praktykującymi za granicą. / </t>
    </r>
    <r>
      <rPr>
        <sz val="8"/>
        <color theme="1" tint="0.249977111117893"/>
        <rFont val="Arial"/>
        <family val="2"/>
        <charset val="238"/>
      </rPr>
      <t>Including retired and professionals working abroad.</t>
    </r>
  </si>
  <si>
    <t>f 2013 r.</t>
  </si>
  <si>
    <r>
      <t xml:space="preserve">g Bez samozatrudnionych. / </t>
    </r>
    <r>
      <rPr>
        <sz val="8"/>
        <color theme="1" tint="0.249977111117893"/>
        <rFont val="Arial"/>
        <family val="2"/>
        <charset val="238"/>
      </rPr>
      <t>Excluding self-employed.</t>
    </r>
  </si>
  <si>
    <t>h 2001 r.</t>
  </si>
  <si>
    <r>
      <t xml:space="preserve">i Dane nie obejmują pracowników medycznych resortu obrony narodowej oraz resortu spraw wewnętrznych i administracji. / </t>
    </r>
    <r>
      <rPr>
        <sz val="8"/>
        <color theme="1" tint="0.249977111117893"/>
        <rFont val="Arial"/>
        <family val="2"/>
        <charset val="238"/>
      </rPr>
      <t>Data do not include the medical personnel of the Ministry of National Defence andthe Ministry of the Interior and Administration.</t>
    </r>
  </si>
  <si>
    <r>
      <t xml:space="preserve">k Dane nie obejmują pracowników medycznych w zakładach karnych. / </t>
    </r>
    <r>
      <rPr>
        <sz val="8"/>
        <color theme="1" tint="0.249977111117893"/>
        <rFont val="Arial"/>
        <family val="2"/>
        <charset val="238"/>
      </rPr>
      <t>Data do not include the medical personnel in prisons.</t>
    </r>
  </si>
  <si>
    <t>l 2007 r.</t>
  </si>
  <si>
    <t>m 2003 r.</t>
  </si>
  <si>
    <r>
      <t xml:space="preserve">Źródło / </t>
    </r>
    <r>
      <rPr>
        <b/>
        <sz val="7"/>
        <color theme="1" tint="0.249977111117893"/>
        <rFont val="Arial"/>
        <family val="2"/>
        <charset val="238"/>
      </rPr>
      <t>Source:</t>
    </r>
  </si>
  <si>
    <t xml:space="preserve">Eurostat’s Database </t>
  </si>
  <si>
    <t xml:space="preserve">OECD. Stat Extracts — baza danych OECD </t>
  </si>
  <si>
    <t>European Health for All Database (HFA-DB)</t>
  </si>
  <si>
    <r>
      <t xml:space="preserve">Czechy / </t>
    </r>
    <r>
      <rPr>
        <sz val="8"/>
        <color theme="1" tint="0.249977111117893"/>
        <rFont val="Arial"/>
        <family val="2"/>
        <charset val="238"/>
      </rPr>
      <t>Czechia</t>
    </r>
  </si>
  <si>
    <r>
      <t>w tys.</t>
    </r>
    <r>
      <rPr>
        <sz val="8"/>
        <color theme="1" tint="0.249977111117893"/>
        <rFont val="Arial"/>
        <family val="2"/>
        <charset val="238"/>
      </rPr>
      <t xml:space="preserve">     in thousands</t>
    </r>
  </si>
  <si>
    <r>
      <t xml:space="preserve">Dane o </t>
    </r>
    <r>
      <rPr>
        <b/>
        <sz val="9"/>
        <color theme="1"/>
        <rFont val="Arial"/>
        <family val="2"/>
        <charset val="238"/>
      </rPr>
      <t>pracownikach medycznych</t>
    </r>
    <r>
      <rPr>
        <sz val="9"/>
        <color theme="1"/>
        <rFont val="Arial"/>
        <family val="2"/>
        <charset val="238"/>
      </rPr>
      <t xml:space="preserve"> obejmują praktykujących lekarzy, lekarzy dentystów, farmaceutów i pielęgniarki, pracujących bezpośrednio z pacjentem.
</t>
    </r>
  </si>
  <si>
    <r>
      <t xml:space="preserve">Data concerning </t>
    </r>
    <r>
      <rPr>
        <b/>
        <sz val="9"/>
        <color theme="1" tint="0.249977111117893"/>
        <rFont val="Arial"/>
        <family val="2"/>
        <charset val="238"/>
      </rPr>
      <t>medical personnel</t>
    </r>
    <r>
      <rPr>
        <sz val="9"/>
        <color theme="1" tint="0.249977111117893"/>
        <rFont val="Arial"/>
        <family val="2"/>
        <charset val="238"/>
      </rPr>
      <t xml:space="preserve"> include practicing doctors, dentists, pharmacists and nurses working directly with a patient.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</si>
</sst>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0"/>
      <name val="Arial"/>
      <family val="2"/>
      <charset val="238"/>
    </font>
    <font>
      <b/>
      <sz val="10"/>
      <color theme="1" tint="0.249977111117893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sz val="8"/>
      <color theme="1" tint="4.9989318521683403E-2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b/>
      <sz val="8"/>
      <color theme="1" tint="0.249977111117893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name val="Arial"/>
      <family val="2"/>
      <charset val="238"/>
    </font>
    <font>
      <b/>
      <sz val="7"/>
      <color theme="1" tint="0.249977111117893"/>
      <name val="Arial"/>
      <family val="2"/>
      <charset val="238"/>
    </font>
    <font>
      <sz val="8"/>
      <color theme="10"/>
      <name val="Arial"/>
      <family val="2"/>
      <charset val="238"/>
    </font>
    <font>
      <u/>
      <sz val="8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b/>
      <sz val="9"/>
      <color theme="1" tint="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E4F4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14" fillId="0" borderId="0"/>
    <xf numFmtId="0" fontId="14" fillId="0" borderId="0"/>
  </cellStyleXfs>
  <cellXfs count="87">
    <xf numFmtId="0" fontId="0" fillId="0" borderId="0" xfId="0"/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Font="1"/>
    <xf numFmtId="0" fontId="5" fillId="0" borderId="0" xfId="1" applyFont="1" applyAlignment="1">
      <alignment horizontal="left" vertical="top"/>
    </xf>
    <xf numFmtId="0" fontId="3" fillId="0" borderId="0" xfId="1" applyFont="1" applyAlignment="1">
      <alignment horizontal="left" vertical="center"/>
    </xf>
    <xf numFmtId="0" fontId="7" fillId="0" borderId="0" xfId="2" applyFont="1"/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/>
    </xf>
    <xf numFmtId="0" fontId="13" fillId="0" borderId="14" xfId="1" applyFont="1" applyBorder="1" applyAlignment="1">
      <alignment horizontal="left"/>
    </xf>
    <xf numFmtId="164" fontId="5" fillId="0" borderId="15" xfId="1" applyNumberFormat="1" applyFont="1" applyBorder="1" applyAlignment="1">
      <alignment horizontal="left"/>
    </xf>
    <xf numFmtId="0" fontId="10" fillId="0" borderId="16" xfId="1" applyFont="1" applyBorder="1" applyAlignment="1">
      <alignment horizontal="center"/>
    </xf>
    <xf numFmtId="164" fontId="5" fillId="0" borderId="14" xfId="1" applyNumberFormat="1" applyFont="1" applyBorder="1" applyAlignment="1">
      <alignment horizontal="left"/>
    </xf>
    <xf numFmtId="165" fontId="10" fillId="0" borderId="17" xfId="1" applyNumberFormat="1" applyFont="1" applyBorder="1" applyAlignment="1">
      <alignment horizontal="right"/>
    </xf>
    <xf numFmtId="165" fontId="10" fillId="0" borderId="16" xfId="1" applyNumberFormat="1" applyFont="1" applyBorder="1" applyAlignment="1">
      <alignment horizontal="right"/>
    </xf>
    <xf numFmtId="0" fontId="10" fillId="0" borderId="14" xfId="1" applyFont="1" applyBorder="1" applyAlignment="1">
      <alignment horizontal="left"/>
    </xf>
    <xf numFmtId="0" fontId="10" fillId="0" borderId="20" xfId="1" applyFont="1" applyBorder="1" applyAlignment="1">
      <alignment horizontal="center"/>
    </xf>
    <xf numFmtId="164" fontId="5" fillId="0" borderId="0" xfId="1" applyNumberFormat="1" applyFont="1" applyBorder="1" applyAlignment="1">
      <alignment horizontal="left"/>
    </xf>
    <xf numFmtId="165" fontId="10" fillId="0" borderId="21" xfId="1" applyNumberFormat="1" applyFont="1" applyBorder="1" applyAlignment="1">
      <alignment horizontal="right"/>
    </xf>
    <xf numFmtId="165" fontId="10" fillId="0" borderId="20" xfId="1" applyNumberFormat="1" applyFont="1" applyBorder="1" applyAlignment="1">
      <alignment horizontal="right"/>
    </xf>
    <xf numFmtId="164" fontId="5" fillId="0" borderId="22" xfId="1" applyNumberFormat="1" applyFont="1" applyBorder="1" applyAlignment="1">
      <alignment horizontal="left"/>
    </xf>
    <xf numFmtId="0" fontId="10" fillId="0" borderId="0" xfId="1" applyFont="1" applyBorder="1" applyAlignment="1">
      <alignment horizontal="center"/>
    </xf>
    <xf numFmtId="0" fontId="10" fillId="0" borderId="25" xfId="1" applyFont="1" applyBorder="1" applyAlignment="1">
      <alignment horizontal="center"/>
    </xf>
    <xf numFmtId="164" fontId="5" fillId="0" borderId="18" xfId="1" applyNumberFormat="1" applyFont="1" applyBorder="1" applyAlignment="1">
      <alignment horizontal="left"/>
    </xf>
    <xf numFmtId="165" fontId="10" fillId="0" borderId="26" xfId="1" applyNumberFormat="1" applyFont="1" applyBorder="1" applyAlignment="1">
      <alignment horizontal="right"/>
    </xf>
    <xf numFmtId="165" fontId="10" fillId="0" borderId="25" xfId="1" applyNumberFormat="1" applyFont="1" applyBorder="1" applyAlignment="1">
      <alignment horizontal="right"/>
    </xf>
    <xf numFmtId="164" fontId="5" fillId="0" borderId="19" xfId="1" applyNumberFormat="1" applyFont="1" applyBorder="1" applyAlignment="1">
      <alignment horizontal="left"/>
    </xf>
    <xf numFmtId="0" fontId="10" fillId="0" borderId="18" xfId="1" applyFont="1" applyBorder="1" applyAlignment="1">
      <alignment horizontal="left"/>
    </xf>
    <xf numFmtId="0" fontId="15" fillId="0" borderId="25" xfId="1" applyFont="1" applyBorder="1" applyAlignment="1">
      <alignment horizontal="center"/>
    </xf>
    <xf numFmtId="165" fontId="15" fillId="0" borderId="26" xfId="1" applyNumberFormat="1" applyFont="1" applyBorder="1" applyAlignment="1">
      <alignment horizontal="right"/>
    </xf>
    <xf numFmtId="164" fontId="17" fillId="0" borderId="18" xfId="1" applyNumberFormat="1" applyFont="1" applyBorder="1" applyAlignment="1">
      <alignment horizontal="left"/>
    </xf>
    <xf numFmtId="165" fontId="15" fillId="0" borderId="25" xfId="1" applyNumberFormat="1" applyFont="1" applyBorder="1" applyAlignment="1">
      <alignment horizontal="right"/>
    </xf>
    <xf numFmtId="164" fontId="17" fillId="0" borderId="19" xfId="1" applyNumberFormat="1" applyFont="1" applyBorder="1" applyAlignment="1">
      <alignment horizontal="left"/>
    </xf>
    <xf numFmtId="0" fontId="2" fillId="0" borderId="0" xfId="1" applyFont="1"/>
    <xf numFmtId="0" fontId="15" fillId="0" borderId="20" xfId="1" applyFont="1" applyBorder="1" applyAlignment="1">
      <alignment horizontal="center"/>
    </xf>
    <xf numFmtId="165" fontId="15" fillId="0" borderId="21" xfId="1" applyNumberFormat="1" applyFont="1" applyBorder="1" applyAlignment="1">
      <alignment horizontal="right"/>
    </xf>
    <xf numFmtId="164" fontId="17" fillId="0" borderId="0" xfId="1" applyNumberFormat="1" applyFont="1" applyBorder="1" applyAlignment="1">
      <alignment horizontal="left"/>
    </xf>
    <xf numFmtId="165" fontId="15" fillId="0" borderId="20" xfId="1" applyNumberFormat="1" applyFont="1" applyBorder="1" applyAlignment="1">
      <alignment horizontal="right"/>
    </xf>
    <xf numFmtId="164" fontId="17" fillId="0" borderId="22" xfId="1" applyNumberFormat="1" applyFont="1" applyBorder="1" applyAlignment="1">
      <alignment horizontal="left"/>
    </xf>
    <xf numFmtId="0" fontId="15" fillId="0" borderId="0" xfId="1" applyFont="1" applyBorder="1" applyAlignment="1">
      <alignment horizontal="center"/>
    </xf>
    <xf numFmtId="0" fontId="1" fillId="0" borderId="0" xfId="1" applyFont="1" applyFill="1"/>
    <xf numFmtId="0" fontId="13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right" vertical="center" wrapText="1"/>
    </xf>
    <xf numFmtId="164" fontId="5" fillId="0" borderId="0" xfId="1" applyNumberFormat="1" applyFont="1" applyFill="1" applyBorder="1" applyAlignment="1">
      <alignment horizontal="left" vertical="top"/>
    </xf>
    <xf numFmtId="0" fontId="10" fillId="0" borderId="0" xfId="1" applyFont="1" applyFill="1" applyAlignment="1">
      <alignment horizontal="left" indent="1"/>
    </xf>
    <xf numFmtId="0" fontId="13" fillId="0" borderId="0" xfId="1" applyFont="1" applyFill="1" applyAlignment="1">
      <alignment horizontal="left" indent="1"/>
    </xf>
    <xf numFmtId="0" fontId="5" fillId="0" borderId="0" xfId="1" applyFont="1" applyFill="1" applyAlignment="1">
      <alignment horizontal="left" vertical="top"/>
    </xf>
    <xf numFmtId="0" fontId="10" fillId="0" borderId="0" xfId="1" applyFont="1" applyFill="1"/>
    <xf numFmtId="0" fontId="18" fillId="0" borderId="0" xfId="4" applyFont="1" applyFill="1" applyAlignment="1">
      <alignment horizontal="right"/>
    </xf>
    <xf numFmtId="0" fontId="20" fillId="0" borderId="0" xfId="2" applyFont="1"/>
    <xf numFmtId="0" fontId="21" fillId="0" borderId="0" xfId="2" applyFont="1" applyFill="1" applyAlignment="1">
      <alignment vertical="center"/>
    </xf>
    <xf numFmtId="0" fontId="6" fillId="0" borderId="0" xfId="2" applyFill="1" applyAlignment="1">
      <alignment vertical="center"/>
    </xf>
    <xf numFmtId="0" fontId="20" fillId="0" borderId="0" xfId="2" applyFont="1" applyFill="1" applyAlignment="1"/>
    <xf numFmtId="165" fontId="13" fillId="0" borderId="20" xfId="1" applyNumberFormat="1" applyFont="1" applyBorder="1" applyAlignment="1">
      <alignment horizontal="right"/>
    </xf>
    <xf numFmtId="165" fontId="10" fillId="0" borderId="0" xfId="1" applyNumberFormat="1" applyFont="1" applyBorder="1" applyAlignment="1">
      <alignment horizontal="right"/>
    </xf>
    <xf numFmtId="165" fontId="10" fillId="0" borderId="27" xfId="1" applyNumberFormat="1" applyFont="1" applyBorder="1" applyAlignment="1">
      <alignment horizontal="right"/>
    </xf>
    <xf numFmtId="165" fontId="10" fillId="0" borderId="18" xfId="1" applyNumberFormat="1" applyFont="1" applyBorder="1" applyAlignment="1">
      <alignment horizontal="right"/>
    </xf>
    <xf numFmtId="0" fontId="0" fillId="0" borderId="28" xfId="0" applyFill="1" applyBorder="1"/>
    <xf numFmtId="0" fontId="22" fillId="0" borderId="28" xfId="0" applyFont="1" applyFill="1" applyBorder="1" applyAlignment="1">
      <alignment vertical="top" wrapText="1"/>
    </xf>
    <xf numFmtId="0" fontId="24" fillId="0" borderId="28" xfId="0" applyFont="1" applyFill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3" xfId="1" applyFont="1" applyBorder="1" applyAlignment="1">
      <alignment horizontal="left" vertical="center"/>
    </xf>
    <xf numFmtId="164" fontId="5" fillId="0" borderId="19" xfId="1" applyNumberFormat="1" applyFont="1" applyBorder="1" applyAlignment="1">
      <alignment horizontal="left" vertical="center"/>
    </xf>
    <xf numFmtId="164" fontId="5" fillId="0" borderId="22" xfId="1" applyNumberFormat="1" applyFont="1" applyBorder="1" applyAlignment="1">
      <alignment horizontal="left" vertical="center"/>
    </xf>
    <xf numFmtId="164" fontId="5" fillId="0" borderId="24" xfId="1" applyNumberFormat="1" applyFont="1" applyBorder="1" applyAlignment="1">
      <alignment horizontal="left" vertical="center"/>
    </xf>
    <xf numFmtId="0" fontId="15" fillId="0" borderId="18" xfId="1" applyFont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5" fillId="0" borderId="23" xfId="1" applyFont="1" applyBorder="1" applyAlignment="1">
      <alignment horizontal="left" vertical="center"/>
    </xf>
  </cellXfs>
  <cellStyles count="5">
    <cellStyle name="Hiperłącze" xfId="2" builtinId="8"/>
    <cellStyle name="Normalny" xfId="0" builtinId="0"/>
    <cellStyle name="Normalny 2" xfId="3" xr:uid="{00000000-0005-0000-0000-000002000000}"/>
    <cellStyle name="Normalny 2 2" xfId="4" xr:uid="{00000000-0005-0000-0000-000003000000}"/>
    <cellStyle name="Normalny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data.euro.who.int/hfadb" TargetMode="External"/><Relationship Id="rId2" Type="http://schemas.openxmlformats.org/officeDocument/2006/relationships/hyperlink" Target="https://stats.oecd.org/Index.aspx" TargetMode="External"/><Relationship Id="rId1" Type="http://schemas.openxmlformats.org/officeDocument/2006/relationships/hyperlink" Target="https://ec.europa.eu/eurostat/data/database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92"/>
  <sheetViews>
    <sheetView tabSelected="1" zoomScaleNormal="100" workbookViewId="0">
      <pane xSplit="5" ySplit="6" topLeftCell="F7" activePane="bottomRight" state="frozen"/>
      <selection pane="topRight" activeCell="F1" sqref="F1"/>
      <selection pane="bottomLeft" activeCell="A7" sqref="A7"/>
      <selection pane="bottomRight"/>
    </sheetView>
  </sheetViews>
  <sheetFormatPr defaultColWidth="9.140625" defaultRowHeight="15" x14ac:dyDescent="0.25"/>
  <cols>
    <col min="1" max="1" width="12.7109375" style="4" customWidth="1"/>
    <col min="2" max="2" width="50" style="4" customWidth="1"/>
    <col min="3" max="3" width="2.7109375" style="4" customWidth="1"/>
    <col min="4" max="4" width="9.140625" style="4"/>
    <col min="5" max="5" width="2.7109375" style="4" customWidth="1"/>
    <col min="6" max="6" width="9.140625" style="4"/>
    <col min="7" max="7" width="2.7109375" style="4" customWidth="1"/>
    <col min="8" max="8" width="9.140625" style="4"/>
    <col min="9" max="9" width="2.7109375" style="4" customWidth="1"/>
    <col min="10" max="10" width="9.140625" style="4"/>
    <col min="11" max="11" width="2.7109375" style="4" customWidth="1"/>
    <col min="12" max="12" width="9.140625" style="4"/>
    <col min="13" max="13" width="2.7109375" style="5" customWidth="1"/>
    <col min="14" max="14" width="9.140625" style="4"/>
    <col min="15" max="15" width="2.7109375" style="4" customWidth="1"/>
    <col min="16" max="16" width="9.140625" style="4"/>
    <col min="17" max="17" width="2.7109375" style="4" customWidth="1"/>
    <col min="18" max="18" width="9.140625" style="4"/>
    <col min="19" max="19" width="2.7109375" style="4" customWidth="1"/>
    <col min="20" max="20" width="9.140625" style="4"/>
    <col min="21" max="21" width="2.7109375" style="4" customWidth="1"/>
    <col min="22" max="16384" width="9.140625" style="4"/>
  </cols>
  <sheetData>
    <row r="1" spans="1:23" x14ac:dyDescent="0.25">
      <c r="A1" s="1" t="s">
        <v>0</v>
      </c>
      <c r="B1" s="2" t="s">
        <v>1</v>
      </c>
      <c r="C1" s="3"/>
    </row>
    <row r="2" spans="1:23" x14ac:dyDescent="0.25">
      <c r="B2" s="6" t="s">
        <v>2</v>
      </c>
      <c r="C2" s="3"/>
      <c r="W2" s="7"/>
    </row>
    <row r="3" spans="1:23" x14ac:dyDescent="0.25">
      <c r="B3" s="8" t="s">
        <v>3</v>
      </c>
      <c r="C3" s="3"/>
    </row>
    <row r="4" spans="1:23" ht="15.75" thickBot="1" x14ac:dyDescent="0.3">
      <c r="B4" s="9" t="s">
        <v>4</v>
      </c>
      <c r="E4" s="2"/>
    </row>
    <row r="5" spans="1:23" ht="35.1" customHeight="1" x14ac:dyDescent="0.25">
      <c r="B5" s="63" t="s">
        <v>5</v>
      </c>
      <c r="C5" s="64"/>
      <c r="D5" s="67" t="s">
        <v>6</v>
      </c>
      <c r="E5" s="68"/>
      <c r="F5" s="71" t="s">
        <v>7</v>
      </c>
      <c r="G5" s="72"/>
      <c r="H5" s="67" t="s">
        <v>8</v>
      </c>
      <c r="I5" s="64"/>
      <c r="J5" s="67" t="s">
        <v>9</v>
      </c>
      <c r="K5" s="64"/>
      <c r="L5" s="67" t="s">
        <v>10</v>
      </c>
      <c r="M5" s="63"/>
      <c r="N5" s="73" t="s">
        <v>11</v>
      </c>
      <c r="O5" s="74"/>
      <c r="P5" s="74"/>
      <c r="Q5" s="74"/>
      <c r="R5" s="74"/>
      <c r="S5" s="74"/>
      <c r="T5" s="74"/>
      <c r="U5" s="74"/>
    </row>
    <row r="6" spans="1:23" ht="35.1" customHeight="1" thickBot="1" x14ac:dyDescent="0.3">
      <c r="B6" s="65"/>
      <c r="C6" s="66"/>
      <c r="D6" s="69"/>
      <c r="E6" s="70"/>
      <c r="F6" s="75" t="s">
        <v>100</v>
      </c>
      <c r="G6" s="75"/>
      <c r="H6" s="75"/>
      <c r="I6" s="75"/>
      <c r="J6" s="75"/>
      <c r="K6" s="75"/>
      <c r="L6" s="75"/>
      <c r="M6" s="75"/>
      <c r="N6" s="76" t="s">
        <v>12</v>
      </c>
      <c r="O6" s="77"/>
      <c r="P6" s="76" t="s">
        <v>13</v>
      </c>
      <c r="Q6" s="77"/>
      <c r="R6" s="76" t="s">
        <v>14</v>
      </c>
      <c r="S6" s="77"/>
      <c r="T6" s="76" t="s">
        <v>15</v>
      </c>
      <c r="U6" s="75"/>
    </row>
    <row r="7" spans="1:23" x14ac:dyDescent="0.25">
      <c r="B7" s="10" t="s">
        <v>16</v>
      </c>
      <c r="C7" s="11"/>
      <c r="D7" s="12" t="s">
        <v>17</v>
      </c>
      <c r="E7" s="13"/>
      <c r="F7" s="14" t="s">
        <v>17</v>
      </c>
      <c r="G7" s="13"/>
      <c r="H7" s="15" t="s">
        <v>17</v>
      </c>
      <c r="I7" s="11"/>
      <c r="J7" s="15" t="s">
        <v>17</v>
      </c>
      <c r="K7" s="11"/>
      <c r="L7" s="15" t="s">
        <v>17</v>
      </c>
      <c r="M7" s="11"/>
      <c r="N7" s="15" t="s">
        <v>17</v>
      </c>
      <c r="O7" s="11"/>
      <c r="P7" s="15" t="s">
        <v>17</v>
      </c>
      <c r="Q7" s="11"/>
      <c r="R7" s="15" t="s">
        <v>17</v>
      </c>
      <c r="S7" s="11"/>
      <c r="T7" s="15" t="s">
        <v>17</v>
      </c>
      <c r="U7" s="13"/>
    </row>
    <row r="8" spans="1:23" x14ac:dyDescent="0.25">
      <c r="B8" s="16" t="s">
        <v>18</v>
      </c>
      <c r="C8" s="11"/>
      <c r="D8" s="12" t="s">
        <v>17</v>
      </c>
      <c r="E8" s="13"/>
      <c r="F8" s="14" t="s">
        <v>17</v>
      </c>
      <c r="G8" s="13"/>
      <c r="H8" s="15" t="s">
        <v>17</v>
      </c>
      <c r="I8" s="11"/>
      <c r="J8" s="15" t="s">
        <v>17</v>
      </c>
      <c r="K8" s="11"/>
      <c r="L8" s="15" t="s">
        <v>17</v>
      </c>
      <c r="M8" s="11"/>
      <c r="N8" s="15" t="s">
        <v>17</v>
      </c>
      <c r="O8" s="11"/>
      <c r="P8" s="15" t="s">
        <v>17</v>
      </c>
      <c r="Q8" s="11"/>
      <c r="R8" s="15" t="s">
        <v>17</v>
      </c>
      <c r="S8" s="11"/>
      <c r="T8" s="15" t="s">
        <v>17</v>
      </c>
      <c r="U8" s="13"/>
    </row>
    <row r="9" spans="1:23" x14ac:dyDescent="0.25">
      <c r="B9" s="78" t="s">
        <v>19</v>
      </c>
      <c r="C9" s="81"/>
      <c r="D9" s="17">
        <v>2000</v>
      </c>
      <c r="E9" s="18"/>
      <c r="F9" s="19">
        <v>47.372</v>
      </c>
      <c r="G9" s="18"/>
      <c r="H9" s="20">
        <v>8.6910000000000007</v>
      </c>
      <c r="I9" s="21"/>
      <c r="J9" s="20">
        <v>15.3</v>
      </c>
      <c r="K9" s="21"/>
      <c r="L9" s="20">
        <v>191.56800000000001</v>
      </c>
      <c r="M9" s="21" t="s">
        <v>20</v>
      </c>
      <c r="N9" s="20">
        <v>402.47059444397536</v>
      </c>
      <c r="O9" s="21"/>
      <c r="P9" s="20">
        <v>2193.7449085260614</v>
      </c>
      <c r="Q9" s="21"/>
      <c r="R9" s="20">
        <v>1246.1331372549018</v>
      </c>
      <c r="S9" s="21"/>
      <c r="T9" s="20">
        <v>99.525165998496604</v>
      </c>
      <c r="U9" s="18" t="s">
        <v>20</v>
      </c>
    </row>
    <row r="10" spans="1:23" x14ac:dyDescent="0.25">
      <c r="B10" s="79"/>
      <c r="C10" s="82"/>
      <c r="D10" s="17">
        <v>2005</v>
      </c>
      <c r="E10" s="18"/>
      <c r="F10" s="19">
        <v>56.084000000000003</v>
      </c>
      <c r="G10" s="18"/>
      <c r="H10" s="20">
        <v>10.000999999999999</v>
      </c>
      <c r="I10" s="21" t="s">
        <v>21</v>
      </c>
      <c r="J10" s="20">
        <v>14.9</v>
      </c>
      <c r="K10" s="21"/>
      <c r="L10" s="20">
        <v>196.99799999999999</v>
      </c>
      <c r="M10" s="21" t="s">
        <v>20</v>
      </c>
      <c r="N10" s="20">
        <v>360.86768062192419</v>
      </c>
      <c r="O10" s="21"/>
      <c r="P10" s="20">
        <v>2057.154884511549</v>
      </c>
      <c r="Q10" s="21" t="s">
        <v>21</v>
      </c>
      <c r="R10" s="20">
        <v>1358.3156375838926</v>
      </c>
      <c r="S10" s="21"/>
      <c r="T10" s="20">
        <v>102.73659123442877</v>
      </c>
      <c r="U10" s="18" t="s">
        <v>20</v>
      </c>
    </row>
    <row r="11" spans="1:23" x14ac:dyDescent="0.25">
      <c r="B11" s="79"/>
      <c r="C11" s="82"/>
      <c r="D11" s="17">
        <v>2010</v>
      </c>
      <c r="E11" s="18"/>
      <c r="F11" s="19">
        <v>74.099999999999994</v>
      </c>
      <c r="G11" s="18" t="s">
        <v>22</v>
      </c>
      <c r="H11" s="20">
        <v>12.061999999999999</v>
      </c>
      <c r="I11" s="21" t="s">
        <v>22</v>
      </c>
      <c r="J11" s="20">
        <v>19.236999999999998</v>
      </c>
      <c r="K11" s="21"/>
      <c r="L11" s="20">
        <v>227.71199999999999</v>
      </c>
      <c r="M11" s="21" t="s">
        <v>23</v>
      </c>
      <c r="N11" s="20">
        <v>303.37110661268559</v>
      </c>
      <c r="O11" s="21" t="s">
        <v>22</v>
      </c>
      <c r="P11" s="20">
        <v>1863.6875310893715</v>
      </c>
      <c r="Q11" s="21" t="s">
        <v>22</v>
      </c>
      <c r="R11" s="20">
        <v>1149.8707698705621</v>
      </c>
      <c r="S11" s="21"/>
      <c r="T11" s="20">
        <v>98.720308986790329</v>
      </c>
      <c r="U11" s="18" t="s">
        <v>23</v>
      </c>
    </row>
    <row r="12" spans="1:23" ht="15" customHeight="1" x14ac:dyDescent="0.25">
      <c r="B12" s="79"/>
      <c r="C12" s="82"/>
      <c r="D12" s="17">
        <v>2015</v>
      </c>
      <c r="E12" s="18"/>
      <c r="F12" s="19">
        <v>83.49</v>
      </c>
      <c r="G12" s="18"/>
      <c r="H12" s="20">
        <v>13.834</v>
      </c>
      <c r="I12" s="21"/>
      <c r="J12" s="20">
        <v>20.280999999999999</v>
      </c>
      <c r="K12" s="21"/>
      <c r="L12" s="20">
        <v>273.173</v>
      </c>
      <c r="M12" s="21" t="s">
        <v>20</v>
      </c>
      <c r="N12" s="20">
        <v>285.05876152832678</v>
      </c>
      <c r="O12" s="21"/>
      <c r="P12" s="20">
        <v>1720.3669220760446</v>
      </c>
      <c r="Q12" s="21"/>
      <c r="R12" s="20">
        <v>1173.4902618214094</v>
      </c>
      <c r="S12" s="21"/>
      <c r="T12" s="20">
        <v>87.12265121369974</v>
      </c>
      <c r="U12" s="18" t="s">
        <v>20</v>
      </c>
    </row>
    <row r="13" spans="1:23" ht="15" customHeight="1" x14ac:dyDescent="0.25">
      <c r="B13" s="79"/>
      <c r="C13" s="82"/>
      <c r="D13" s="22">
        <v>2018</v>
      </c>
      <c r="E13" s="18"/>
      <c r="F13" s="19">
        <f>93604/1000</f>
        <v>93.603999999999999</v>
      </c>
      <c r="G13" s="21"/>
      <c r="H13" s="20">
        <f>14981/1000</f>
        <v>14.981</v>
      </c>
      <c r="I13" s="21"/>
      <c r="J13" s="20">
        <f>22063/1000</f>
        <v>22.062999999999999</v>
      </c>
      <c r="K13" s="21"/>
      <c r="L13" s="20">
        <v>297.80700000000002</v>
      </c>
      <c r="M13" s="21" t="s">
        <v>20</v>
      </c>
      <c r="N13" s="20">
        <v>265.99290628605615</v>
      </c>
      <c r="O13" s="21"/>
      <c r="P13" s="20">
        <v>1661.9718309859154</v>
      </c>
      <c r="Q13" s="21"/>
      <c r="R13" s="20">
        <v>1128.4956714861987</v>
      </c>
      <c r="S13" s="21"/>
      <c r="T13" s="20">
        <v>83.604482097465805</v>
      </c>
      <c r="U13" s="18" t="s">
        <v>20</v>
      </c>
    </row>
    <row r="14" spans="1:23" x14ac:dyDescent="0.25">
      <c r="B14" s="80"/>
      <c r="C14" s="83"/>
      <c r="D14" s="22">
        <v>2019</v>
      </c>
      <c r="F14" s="19">
        <f>97039/1000</f>
        <v>97.039000000000001</v>
      </c>
      <c r="G14" s="21"/>
      <c r="H14" s="20">
        <f>15517/1000</f>
        <v>15.516999999999999</v>
      </c>
      <c r="I14" s="21"/>
      <c r="J14" s="20">
        <v>22.599</v>
      </c>
      <c r="K14" s="21"/>
      <c r="L14" s="20">
        <v>309.90600000000001</v>
      </c>
      <c r="M14" s="21" t="s">
        <v>20</v>
      </c>
      <c r="N14" s="20">
        <v>259.72031863477571</v>
      </c>
      <c r="O14" s="21"/>
      <c r="P14" s="20">
        <v>1624.2185989559839</v>
      </c>
      <c r="Q14" s="21"/>
      <c r="R14" s="20">
        <v>1115.2263374485597</v>
      </c>
      <c r="S14" s="21"/>
      <c r="T14" s="20">
        <v>81.324659735532705</v>
      </c>
      <c r="U14" s="18" t="s">
        <v>20</v>
      </c>
    </row>
    <row r="15" spans="1:23" x14ac:dyDescent="0.25">
      <c r="B15" s="78" t="s">
        <v>24</v>
      </c>
      <c r="C15" s="81"/>
      <c r="D15" s="23">
        <v>2000</v>
      </c>
      <c r="E15" s="24"/>
      <c r="F15" s="25">
        <v>30.870999999999999</v>
      </c>
      <c r="G15" s="24"/>
      <c r="H15" s="26">
        <v>3.722</v>
      </c>
      <c r="I15" s="27"/>
      <c r="J15" s="26">
        <v>4.532</v>
      </c>
      <c r="K15" s="27"/>
      <c r="L15" s="26">
        <v>57.366999999999997</v>
      </c>
      <c r="M15" s="27"/>
      <c r="N15" s="26">
        <v>261.38693272002854</v>
      </c>
      <c r="O15" s="27"/>
      <c r="P15" s="26">
        <v>2167.9946265448684</v>
      </c>
      <c r="Q15" s="27"/>
      <c r="R15" s="26">
        <v>1780.5110326566637</v>
      </c>
      <c r="S15" s="27"/>
      <c r="T15" s="26">
        <v>140.66058884027402</v>
      </c>
      <c r="U15" s="24"/>
    </row>
    <row r="16" spans="1:23" x14ac:dyDescent="0.25">
      <c r="B16" s="79"/>
      <c r="C16" s="82"/>
      <c r="D16" s="17">
        <v>2005</v>
      </c>
      <c r="E16" s="18"/>
      <c r="F16" s="19">
        <v>35.518000000000001</v>
      </c>
      <c r="G16" s="18"/>
      <c r="H16" s="20">
        <v>4.2320000000000002</v>
      </c>
      <c r="I16" s="21"/>
      <c r="J16" s="20">
        <v>5.0759999999999996</v>
      </c>
      <c r="K16" s="21"/>
      <c r="L16" s="20">
        <v>59.067</v>
      </c>
      <c r="M16" s="21"/>
      <c r="N16" s="20">
        <v>232.37935694577396</v>
      </c>
      <c r="O16" s="21"/>
      <c r="P16" s="20">
        <v>1950.2953686200376</v>
      </c>
      <c r="Q16" s="21"/>
      <c r="R16" s="20">
        <v>1626.0145784081956</v>
      </c>
      <c r="S16" s="21"/>
      <c r="T16" s="20">
        <v>139.73369224778639</v>
      </c>
      <c r="U16" s="18"/>
    </row>
    <row r="17" spans="2:21" x14ac:dyDescent="0.25">
      <c r="B17" s="79"/>
      <c r="C17" s="82"/>
      <c r="D17" s="17">
        <v>2010</v>
      </c>
      <c r="E17" s="18"/>
      <c r="F17" s="19">
        <v>40.104999999999997</v>
      </c>
      <c r="G17" s="18"/>
      <c r="H17" s="20">
        <v>4.6849999999999996</v>
      </c>
      <c r="I17" s="21"/>
      <c r="J17" s="20">
        <v>5.5789999999999997</v>
      </c>
      <c r="K17" s="21"/>
      <c r="L17" s="20">
        <v>64.385000000000005</v>
      </c>
      <c r="M17" s="21"/>
      <c r="N17" s="20">
        <v>209.69826704899643</v>
      </c>
      <c r="O17" s="21"/>
      <c r="P17" s="20">
        <v>1795.0798292422628</v>
      </c>
      <c r="Q17" s="21"/>
      <c r="R17" s="20">
        <v>1507.4294676465317</v>
      </c>
      <c r="S17" s="21"/>
      <c r="T17" s="20">
        <v>130.61969402811212</v>
      </c>
      <c r="U17" s="18"/>
    </row>
    <row r="18" spans="2:21" x14ac:dyDescent="0.25">
      <c r="B18" s="79"/>
      <c r="C18" s="82"/>
      <c r="D18" s="17">
        <v>2015</v>
      </c>
      <c r="E18" s="18"/>
      <c r="F18" s="19">
        <v>44.002000000000002</v>
      </c>
      <c r="G18" s="18"/>
      <c r="H18" s="20">
        <v>4.9059999999999997</v>
      </c>
      <c r="I18" s="21"/>
      <c r="J18" s="20">
        <v>6.1040000000000001</v>
      </c>
      <c r="K18" s="21"/>
      <c r="L18" s="20">
        <v>69.516000000000005</v>
      </c>
      <c r="M18" s="21"/>
      <c r="N18" s="20">
        <v>197.23323939820915</v>
      </c>
      <c r="O18" s="21"/>
      <c r="P18" s="20">
        <v>1768.9883815735834</v>
      </c>
      <c r="Q18" s="21"/>
      <c r="R18" s="20">
        <v>1421.7983289646131</v>
      </c>
      <c r="S18" s="21"/>
      <c r="T18" s="20">
        <v>124.84402152022554</v>
      </c>
      <c r="U18" s="18"/>
    </row>
    <row r="19" spans="2:21" x14ac:dyDescent="0.25">
      <c r="B19" s="79"/>
      <c r="C19" s="82"/>
      <c r="D19" s="17">
        <v>2018</v>
      </c>
      <c r="E19" s="18"/>
      <c r="F19" s="19">
        <v>44.002000000000002</v>
      </c>
      <c r="G19" s="18"/>
      <c r="H19" s="20">
        <v>5.0270000000000001</v>
      </c>
      <c r="I19" s="21"/>
      <c r="J19" s="20">
        <v>6.3490000000000002</v>
      </c>
      <c r="K19" s="21"/>
      <c r="L19" s="20">
        <v>60.694000000000003</v>
      </c>
      <c r="M19" s="21"/>
      <c r="N19" s="20">
        <v>202.05899731830371</v>
      </c>
      <c r="O19" s="21"/>
      <c r="P19" s="20">
        <v>1768.6492938134074</v>
      </c>
      <c r="Q19" s="21"/>
      <c r="R19" s="20">
        <v>1400.3780122853993</v>
      </c>
      <c r="S19" s="21"/>
      <c r="T19" s="20">
        <v>146.48894454147032</v>
      </c>
      <c r="U19" s="18"/>
    </row>
    <row r="20" spans="2:21" x14ac:dyDescent="0.25">
      <c r="B20" s="80"/>
      <c r="C20" s="83"/>
      <c r="D20" s="17">
        <v>2019</v>
      </c>
      <c r="E20" s="18"/>
      <c r="F20" s="19">
        <v>44.002000000000002</v>
      </c>
      <c r="G20" s="18"/>
      <c r="H20" s="20">
        <v>5.1429999999999998</v>
      </c>
      <c r="I20" s="21"/>
      <c r="J20" s="20">
        <v>6.4790000000000001</v>
      </c>
      <c r="K20" s="21"/>
      <c r="L20" s="20">
        <v>92.114999999999995</v>
      </c>
      <c r="M20" s="21"/>
      <c r="N20" s="20">
        <v>203.51347666015181</v>
      </c>
      <c r="O20" s="21"/>
      <c r="P20" s="20">
        <v>1741.2016332879643</v>
      </c>
      <c r="Q20" s="21"/>
      <c r="R20" s="20">
        <v>1382.1577403920357</v>
      </c>
      <c r="S20" s="21"/>
      <c r="T20" s="20">
        <v>97.215437225207623</v>
      </c>
      <c r="U20" s="18"/>
    </row>
    <row r="21" spans="2:21" x14ac:dyDescent="0.25">
      <c r="B21" s="78" t="s">
        <v>25</v>
      </c>
      <c r="C21" s="81"/>
      <c r="D21" s="23">
        <v>2000</v>
      </c>
      <c r="E21" s="24"/>
      <c r="F21" s="25">
        <v>28.998999999999999</v>
      </c>
      <c r="G21" s="24"/>
      <c r="H21" s="26">
        <v>7.6589999999999998</v>
      </c>
      <c r="I21" s="27"/>
      <c r="J21" s="26">
        <v>10.724</v>
      </c>
      <c r="K21" s="27"/>
      <c r="L21" s="26" t="s">
        <v>17</v>
      </c>
      <c r="M21" s="27"/>
      <c r="N21" s="26">
        <v>354.56508845132589</v>
      </c>
      <c r="O21" s="27"/>
      <c r="P21" s="26">
        <v>1342.4772163467815</v>
      </c>
      <c r="Q21" s="27"/>
      <c r="R21" s="26">
        <v>958.78711301753071</v>
      </c>
      <c r="S21" s="27"/>
      <c r="T21" s="26" t="s">
        <v>17</v>
      </c>
      <c r="U21" s="24"/>
    </row>
    <row r="22" spans="2:21" x14ac:dyDescent="0.25">
      <c r="B22" s="79"/>
      <c r="C22" s="82"/>
      <c r="D22" s="17">
        <v>2005</v>
      </c>
      <c r="E22" s="18"/>
      <c r="F22" s="19">
        <v>30.081</v>
      </c>
      <c r="G22" s="18"/>
      <c r="H22" s="20">
        <v>7.694</v>
      </c>
      <c r="I22" s="21"/>
      <c r="J22" s="20">
        <v>11.882</v>
      </c>
      <c r="K22" s="21"/>
      <c r="L22" s="20">
        <v>94.400999999999996</v>
      </c>
      <c r="M22" s="21"/>
      <c r="N22" s="20">
        <v>350.61620291878597</v>
      </c>
      <c r="O22" s="21"/>
      <c r="P22" s="20">
        <v>1370.7936054068105</v>
      </c>
      <c r="Q22" s="21"/>
      <c r="R22" s="20">
        <v>887.63558323514565</v>
      </c>
      <c r="S22" s="21"/>
      <c r="T22" s="20">
        <v>111.72430376796856</v>
      </c>
      <c r="U22" s="18"/>
    </row>
    <row r="23" spans="2:21" x14ac:dyDescent="0.25">
      <c r="B23" s="79"/>
      <c r="C23" s="82"/>
      <c r="D23" s="17">
        <v>2010</v>
      </c>
      <c r="E23" s="18"/>
      <c r="F23" s="19">
        <v>31.815000000000001</v>
      </c>
      <c r="G23" s="18"/>
      <c r="H23" s="20">
        <v>7.6749999999999998</v>
      </c>
      <c r="I23" s="21"/>
      <c r="J23" s="20">
        <v>12.629</v>
      </c>
      <c r="K23" s="21"/>
      <c r="L23" s="20">
        <v>104.51300000000001</v>
      </c>
      <c r="M23" s="21"/>
      <c r="N23" s="20">
        <v>343.8233223322332</v>
      </c>
      <c r="O23" s="21"/>
      <c r="P23" s="20">
        <v>1425.2428664495114</v>
      </c>
      <c r="Q23" s="21"/>
      <c r="R23" s="20">
        <v>866.16034523715257</v>
      </c>
      <c r="S23" s="21"/>
      <c r="T23" s="20">
        <v>104.66390783921617</v>
      </c>
      <c r="U23" s="18"/>
    </row>
    <row r="24" spans="2:21" x14ac:dyDescent="0.25">
      <c r="B24" s="79"/>
      <c r="C24" s="82"/>
      <c r="D24" s="17">
        <v>2015</v>
      </c>
      <c r="E24" s="18"/>
      <c r="F24" s="19">
        <v>34.020000000000003</v>
      </c>
      <c r="G24" s="18"/>
      <c r="H24" s="20">
        <v>8.2910000000000004</v>
      </c>
      <c r="I24" s="21"/>
      <c r="J24" s="20">
        <v>13.643000000000001</v>
      </c>
      <c r="K24" s="21"/>
      <c r="L24" s="20">
        <v>122.127</v>
      </c>
      <c r="M24" s="21"/>
      <c r="N24" s="20">
        <v>331.80305702527926</v>
      </c>
      <c r="O24" s="21"/>
      <c r="P24" s="20">
        <v>1361.4690628392232</v>
      </c>
      <c r="Q24" s="21"/>
      <c r="R24" s="20">
        <v>827.37960859048599</v>
      </c>
      <c r="S24" s="21"/>
      <c r="T24" s="20">
        <v>92.42788245023624</v>
      </c>
      <c r="U24" s="18"/>
    </row>
    <row r="25" spans="2:21" x14ac:dyDescent="0.25">
      <c r="B25" s="79"/>
      <c r="C25" s="82"/>
      <c r="D25" s="17">
        <v>2018</v>
      </c>
      <c r="E25" s="18"/>
      <c r="F25" s="19">
        <v>35.799999999999997</v>
      </c>
      <c r="G25" s="18"/>
      <c r="H25" s="20">
        <v>8.6140000000000008</v>
      </c>
      <c r="I25" s="21"/>
      <c r="J25" s="20">
        <v>14.28</v>
      </c>
      <c r="K25" s="21"/>
      <c r="L25" s="20">
        <v>126.496</v>
      </c>
      <c r="M25" s="21"/>
      <c r="N25" s="20">
        <v>320.72625698324026</v>
      </c>
      <c r="O25" s="21"/>
      <c r="P25" s="20">
        <v>1332.946366380311</v>
      </c>
      <c r="Q25" s="21"/>
      <c r="R25" s="20">
        <v>804.06162464985994</v>
      </c>
      <c r="S25" s="21"/>
      <c r="T25" s="20">
        <v>90.76966860612194</v>
      </c>
      <c r="U25" s="18"/>
    </row>
    <row r="26" spans="2:21" x14ac:dyDescent="0.25">
      <c r="B26" s="80"/>
      <c r="C26" s="83"/>
      <c r="D26" s="17">
        <v>2019</v>
      </c>
      <c r="E26" s="18"/>
      <c r="F26" s="19">
        <v>36.299999999999997</v>
      </c>
      <c r="G26" s="18"/>
      <c r="H26" s="20">
        <v>8.6969999999999992</v>
      </c>
      <c r="I26" s="21"/>
      <c r="J26" s="20">
        <v>14.554</v>
      </c>
      <c r="K26" s="21"/>
      <c r="L26" s="20" t="s">
        <v>17</v>
      </c>
      <c r="M26" s="21"/>
      <c r="N26" s="20">
        <v>317.87878787878788</v>
      </c>
      <c r="O26" s="21"/>
      <c r="P26" s="20">
        <v>1326.7793492008741</v>
      </c>
      <c r="Q26" s="21"/>
      <c r="R26" s="20">
        <v>792.84045623196369</v>
      </c>
      <c r="S26" s="21"/>
      <c r="T26" s="20" t="s">
        <v>17</v>
      </c>
      <c r="U26" s="18"/>
    </row>
    <row r="27" spans="2:21" x14ac:dyDescent="0.25">
      <c r="B27" s="78" t="s">
        <v>26</v>
      </c>
      <c r="C27" s="81"/>
      <c r="D27" s="23">
        <v>2000</v>
      </c>
      <c r="E27" s="24"/>
      <c r="F27" s="25">
        <v>32.652000000000001</v>
      </c>
      <c r="G27" s="24"/>
      <c r="H27" s="26">
        <v>4.4850000000000003</v>
      </c>
      <c r="I27" s="27"/>
      <c r="J27" s="26">
        <v>3.198</v>
      </c>
      <c r="K27" s="27"/>
      <c r="L27" s="26">
        <v>95.406999999999996</v>
      </c>
      <c r="M27" s="27"/>
      <c r="N27" s="26">
        <v>304.22666299154724</v>
      </c>
      <c r="O27" s="27"/>
      <c r="P27" s="26">
        <v>2214.8515050167225</v>
      </c>
      <c r="Q27" s="27"/>
      <c r="R27" s="26">
        <v>3106.1941838649159</v>
      </c>
      <c r="S27" s="27"/>
      <c r="T27" s="26">
        <v>104.11824079994132</v>
      </c>
      <c r="U27" s="24"/>
    </row>
    <row r="28" spans="2:21" x14ac:dyDescent="0.25">
      <c r="B28" s="79"/>
      <c r="C28" s="82"/>
      <c r="D28" s="17">
        <v>2005</v>
      </c>
      <c r="E28" s="18"/>
      <c r="F28" s="19">
        <v>32.152999999999999</v>
      </c>
      <c r="G28" s="18"/>
      <c r="H28" s="20">
        <v>4.5549999999999997</v>
      </c>
      <c r="I28" s="21"/>
      <c r="J28" s="20">
        <v>2.8980000000000001</v>
      </c>
      <c r="K28" s="21"/>
      <c r="L28" s="20">
        <v>96.019000000000005</v>
      </c>
      <c r="M28" s="21"/>
      <c r="N28" s="20">
        <v>299.24246571082017</v>
      </c>
      <c r="O28" s="21"/>
      <c r="P28" s="20">
        <v>2112.3036223929748</v>
      </c>
      <c r="Q28" s="21"/>
      <c r="R28" s="20">
        <v>3320.0631469979294</v>
      </c>
      <c r="S28" s="21"/>
      <c r="T28" s="20">
        <v>100.20457409471041</v>
      </c>
      <c r="U28" s="18"/>
    </row>
    <row r="29" spans="2:21" x14ac:dyDescent="0.25">
      <c r="B29" s="79"/>
      <c r="C29" s="82"/>
      <c r="D29" s="17">
        <v>2010</v>
      </c>
      <c r="E29" s="18"/>
      <c r="F29" s="19">
        <v>33.325000000000003</v>
      </c>
      <c r="G29" s="18"/>
      <c r="H29" s="20">
        <v>5.0869999999999997</v>
      </c>
      <c r="I29" s="21"/>
      <c r="J29" s="20">
        <v>2.7309999999999999</v>
      </c>
      <c r="K29" s="21"/>
      <c r="L29" s="20">
        <v>99.995000000000005</v>
      </c>
      <c r="M29" s="21"/>
      <c r="N29" s="20">
        <v>284.26319579894971</v>
      </c>
      <c r="O29" s="21"/>
      <c r="P29" s="20">
        <v>1862.2117161391784</v>
      </c>
      <c r="Q29" s="21"/>
      <c r="R29" s="20">
        <v>3468.7187843280849</v>
      </c>
      <c r="S29" s="21"/>
      <c r="T29" s="20">
        <v>94.735446772338605</v>
      </c>
      <c r="U29" s="18"/>
    </row>
    <row r="30" spans="2:21" x14ac:dyDescent="0.25">
      <c r="B30" s="79"/>
      <c r="C30" s="82"/>
      <c r="D30" s="17">
        <v>2014</v>
      </c>
      <c r="E30" s="18"/>
      <c r="F30" s="19">
        <v>38.670999999999999</v>
      </c>
      <c r="G30" s="18"/>
      <c r="H30" s="20">
        <v>5.4139999999999997</v>
      </c>
      <c r="I30" s="21"/>
      <c r="J30" s="20">
        <v>3.24</v>
      </c>
      <c r="K30" s="21"/>
      <c r="L30" s="20">
        <v>103.58199999999999</v>
      </c>
      <c r="M30" s="21"/>
      <c r="N30" s="20">
        <v>245.27038349150527</v>
      </c>
      <c r="O30" s="21"/>
      <c r="P30" s="20">
        <v>1751.9118950868121</v>
      </c>
      <c r="Q30" s="21"/>
      <c r="R30" s="20">
        <v>2927.4231481481484</v>
      </c>
      <c r="S30" s="21"/>
      <c r="T30" s="20">
        <v>91.56852541947444</v>
      </c>
      <c r="U30" s="18"/>
    </row>
    <row r="31" spans="2:21" x14ac:dyDescent="0.25">
      <c r="B31" s="78" t="s">
        <v>27</v>
      </c>
      <c r="C31" s="81"/>
      <c r="D31" s="23">
        <v>2000</v>
      </c>
      <c r="E31" s="24"/>
      <c r="F31" s="25">
        <v>236.73699999999999</v>
      </c>
      <c r="G31" s="24"/>
      <c r="H31" s="26" t="s">
        <v>17</v>
      </c>
      <c r="I31" s="27"/>
      <c r="J31" s="26" t="s">
        <v>17</v>
      </c>
      <c r="K31" s="27"/>
      <c r="L31" s="26">
        <v>74.120999999999995</v>
      </c>
      <c r="M31" s="27"/>
      <c r="N31" s="26"/>
      <c r="O31" s="27"/>
      <c r="P31" s="26" t="s">
        <v>17</v>
      </c>
      <c r="Q31" s="27"/>
      <c r="R31" s="26" t="s">
        <v>17</v>
      </c>
      <c r="S31" s="27"/>
      <c r="T31" s="26">
        <v>2364.8842703147557</v>
      </c>
      <c r="U31" s="24"/>
    </row>
    <row r="32" spans="2:21" x14ac:dyDescent="0.25">
      <c r="B32" s="79"/>
      <c r="C32" s="82"/>
      <c r="D32" s="17">
        <v>2005</v>
      </c>
      <c r="E32" s="18"/>
      <c r="F32" s="19">
        <v>310.13799999999998</v>
      </c>
      <c r="G32" s="18"/>
      <c r="H32" s="20" t="s">
        <v>17</v>
      </c>
      <c r="I32" s="21"/>
      <c r="J32" s="20" t="s">
        <v>17</v>
      </c>
      <c r="K32" s="21"/>
      <c r="L32" s="20">
        <v>101.34099999999999</v>
      </c>
      <c r="M32" s="21"/>
      <c r="N32" s="20"/>
      <c r="O32" s="21"/>
      <c r="P32" s="20" t="s">
        <v>17</v>
      </c>
      <c r="Q32" s="21"/>
      <c r="R32" s="20" t="s">
        <v>17</v>
      </c>
      <c r="S32" s="21"/>
      <c r="T32" s="20">
        <v>1844.4396739720351</v>
      </c>
      <c r="U32" s="18"/>
    </row>
    <row r="33" spans="2:21" x14ac:dyDescent="0.25">
      <c r="B33" s="79"/>
      <c r="C33" s="82"/>
      <c r="D33" s="17">
        <v>2010</v>
      </c>
      <c r="E33" s="18"/>
      <c r="F33" s="19">
        <v>355.00599999999997</v>
      </c>
      <c r="G33" s="18"/>
      <c r="H33" s="20" t="s">
        <v>17</v>
      </c>
      <c r="I33" s="21"/>
      <c r="J33" s="20" t="s">
        <v>17</v>
      </c>
      <c r="K33" s="21"/>
      <c r="L33" s="20">
        <v>287.11900000000003</v>
      </c>
      <c r="M33" s="21"/>
      <c r="N33" s="20"/>
      <c r="O33" s="21"/>
      <c r="P33" s="20" t="s">
        <v>17</v>
      </c>
      <c r="Q33" s="21"/>
      <c r="R33" s="20" t="s">
        <v>17</v>
      </c>
      <c r="S33" s="21"/>
      <c r="T33" s="20">
        <v>685.41708838495526</v>
      </c>
      <c r="U33" s="18"/>
    </row>
    <row r="34" spans="2:21" x14ac:dyDescent="0.25">
      <c r="B34" s="79"/>
      <c r="C34" s="82"/>
      <c r="D34" s="22">
        <v>2018</v>
      </c>
      <c r="E34" s="18"/>
      <c r="F34" s="19" t="s">
        <v>17</v>
      </c>
      <c r="G34" s="18"/>
      <c r="H34" s="20" t="s">
        <v>17</v>
      </c>
      <c r="I34" s="21"/>
      <c r="J34" s="20" t="s">
        <v>17</v>
      </c>
      <c r="K34" s="21"/>
      <c r="L34" s="20">
        <v>212</v>
      </c>
      <c r="M34" s="21"/>
      <c r="N34" s="20" t="s">
        <v>17</v>
      </c>
      <c r="O34" s="21"/>
      <c r="P34" s="20" t="s">
        <v>17</v>
      </c>
      <c r="Q34" s="21"/>
      <c r="R34" s="20" t="s">
        <v>17</v>
      </c>
      <c r="S34" s="21"/>
      <c r="T34" s="20">
        <v>988.23845783678212</v>
      </c>
      <c r="U34" s="18"/>
    </row>
    <row r="35" spans="2:21" x14ac:dyDescent="0.25">
      <c r="B35" s="80"/>
      <c r="C35" s="83"/>
      <c r="D35" s="22">
        <v>2019</v>
      </c>
      <c r="F35" s="19">
        <v>28.8</v>
      </c>
      <c r="G35" s="18"/>
      <c r="H35" s="20" t="s">
        <v>17</v>
      </c>
      <c r="I35" s="21"/>
      <c r="J35" s="20" t="s">
        <v>17</v>
      </c>
      <c r="K35" s="21"/>
      <c r="L35" s="20">
        <v>156.19999999999999</v>
      </c>
      <c r="M35" s="21"/>
      <c r="N35" s="20">
        <v>469</v>
      </c>
      <c r="O35" s="21"/>
      <c r="P35" s="20" t="s">
        <v>17</v>
      </c>
      <c r="Q35" s="21"/>
      <c r="R35" s="20" t="s">
        <v>17</v>
      </c>
      <c r="S35" s="21"/>
      <c r="T35" s="20">
        <v>1351.2042716109454</v>
      </c>
    </row>
    <row r="36" spans="2:21" x14ac:dyDescent="0.25">
      <c r="B36" s="78" t="s">
        <v>28</v>
      </c>
      <c r="C36" s="81"/>
      <c r="D36" s="23">
        <v>2000</v>
      </c>
      <c r="E36" s="24"/>
      <c r="F36" s="25">
        <v>27.526</v>
      </c>
      <c r="G36" s="24"/>
      <c r="H36" s="26">
        <v>6.7779999999999996</v>
      </c>
      <c r="I36" s="27"/>
      <c r="J36" s="26" t="s">
        <v>17</v>
      </c>
      <c r="K36" s="27"/>
      <c r="L36" s="26">
        <v>31.478999999999999</v>
      </c>
      <c r="M36" s="27"/>
      <c r="N36" s="26">
        <v>290.55391266439005</v>
      </c>
      <c r="O36" s="27"/>
      <c r="P36" s="26">
        <v>1179.9626733549721</v>
      </c>
      <c r="Q36" s="27"/>
      <c r="R36" s="26" t="s">
        <v>17</v>
      </c>
      <c r="S36" s="27"/>
      <c r="T36" s="26">
        <v>254.06737825216814</v>
      </c>
      <c r="U36" s="24"/>
    </row>
    <row r="37" spans="2:21" x14ac:dyDescent="0.25">
      <c r="B37" s="79"/>
      <c r="C37" s="82"/>
      <c r="D37" s="17">
        <v>2005</v>
      </c>
      <c r="E37" s="18"/>
      <c r="F37" s="19">
        <v>28.173999999999999</v>
      </c>
      <c r="G37" s="18"/>
      <c r="H37" s="20">
        <v>6.516</v>
      </c>
      <c r="I37" s="21"/>
      <c r="J37" s="20" t="s">
        <v>17</v>
      </c>
      <c r="K37" s="21"/>
      <c r="L37" s="20">
        <v>31.234999999999999</v>
      </c>
      <c r="M37" s="21"/>
      <c r="N37" s="20">
        <v>272.72531411940088</v>
      </c>
      <c r="O37" s="21"/>
      <c r="P37" s="20">
        <v>1179.214702271332</v>
      </c>
      <c r="Q37" s="21"/>
      <c r="R37" s="20" t="s">
        <v>17</v>
      </c>
      <c r="S37" s="21"/>
      <c r="T37" s="20">
        <v>245.99849527773333</v>
      </c>
      <c r="U37" s="18"/>
    </row>
    <row r="38" spans="2:21" x14ac:dyDescent="0.25">
      <c r="B38" s="79"/>
      <c r="C38" s="82"/>
      <c r="D38" s="17">
        <v>2010</v>
      </c>
      <c r="E38" s="18"/>
      <c r="F38" s="19">
        <v>27.963000000000001</v>
      </c>
      <c r="G38" s="18"/>
      <c r="H38" s="20">
        <v>6.3890000000000002</v>
      </c>
      <c r="I38" s="21"/>
      <c r="J38" s="20">
        <v>5.6</v>
      </c>
      <c r="K38" s="21"/>
      <c r="L38" s="20">
        <v>31.786000000000001</v>
      </c>
      <c r="M38" s="21"/>
      <c r="N38" s="20">
        <v>264.79955655687871</v>
      </c>
      <c r="O38" s="21"/>
      <c r="P38" s="20">
        <v>1158.9591485365472</v>
      </c>
      <c r="Q38" s="21"/>
      <c r="R38" s="20">
        <v>1322.2482142857143</v>
      </c>
      <c r="S38" s="21"/>
      <c r="T38" s="20">
        <v>232.95129931416346</v>
      </c>
      <c r="U38" s="18"/>
    </row>
    <row r="39" spans="2:21" x14ac:dyDescent="0.25">
      <c r="B39" s="79"/>
      <c r="C39" s="82"/>
      <c r="D39" s="17">
        <v>2015</v>
      </c>
      <c r="E39" s="18"/>
      <c r="F39" s="19">
        <v>29.038</v>
      </c>
      <c r="G39" s="18"/>
      <c r="H39" s="20">
        <v>7.5469999999999997</v>
      </c>
      <c r="I39" s="21"/>
      <c r="J39" s="20">
        <v>6.0220000000000002</v>
      </c>
      <c r="K39" s="21"/>
      <c r="L39" s="20">
        <v>31.396999999999998</v>
      </c>
      <c r="M39" s="21"/>
      <c r="N39" s="20">
        <v>247.17253254356359</v>
      </c>
      <c r="O39" s="21"/>
      <c r="P39" s="20">
        <v>951.02636809328214</v>
      </c>
      <c r="Q39" s="21"/>
      <c r="R39" s="20">
        <v>1191.8625041514447</v>
      </c>
      <c r="S39" s="21"/>
      <c r="T39" s="20">
        <v>228.60133133738893</v>
      </c>
      <c r="U39" s="18"/>
    </row>
    <row r="40" spans="2:21" x14ac:dyDescent="0.25">
      <c r="B40" s="79"/>
      <c r="C40" s="82"/>
      <c r="D40" s="17">
        <v>2016</v>
      </c>
      <c r="E40" s="18"/>
      <c r="F40" s="19">
        <v>29.492000000000001</v>
      </c>
      <c r="G40" s="18"/>
      <c r="H40" s="20">
        <v>8.0109999999999992</v>
      </c>
      <c r="I40" s="21"/>
      <c r="J40" s="20">
        <v>6.2560000000000002</v>
      </c>
      <c r="K40" s="21"/>
      <c r="L40" s="20">
        <v>30.975999999999999</v>
      </c>
      <c r="M40" s="21"/>
      <c r="N40" s="20">
        <v>241.81113522311134</v>
      </c>
      <c r="O40" s="21"/>
      <c r="P40" s="20">
        <v>890.2127075271502</v>
      </c>
      <c r="Q40" s="21"/>
      <c r="R40" s="20">
        <v>1139.944693094629</v>
      </c>
      <c r="S40" s="21"/>
      <c r="T40" s="20">
        <v>230.22643336776858</v>
      </c>
      <c r="U40" s="18"/>
    </row>
    <row r="41" spans="2:21" x14ac:dyDescent="0.25">
      <c r="B41" s="78" t="s">
        <v>29</v>
      </c>
      <c r="C41" s="81"/>
      <c r="D41" s="23">
        <v>2000</v>
      </c>
      <c r="E41" s="24"/>
      <c r="F41" s="25">
        <v>1603.2660000000001</v>
      </c>
      <c r="G41" s="24"/>
      <c r="H41" s="26" t="s">
        <v>17</v>
      </c>
      <c r="I41" s="27"/>
      <c r="J41" s="26" t="s">
        <v>17</v>
      </c>
      <c r="K41" s="27"/>
      <c r="L41" s="26">
        <v>1266.838</v>
      </c>
      <c r="M41" s="27"/>
      <c r="N41" s="26">
        <v>800.36560994869217</v>
      </c>
      <c r="O41" s="27"/>
      <c r="P41" s="26" t="s">
        <v>17</v>
      </c>
      <c r="Q41" s="27"/>
      <c r="R41" s="26" t="s">
        <v>17</v>
      </c>
      <c r="S41" s="27"/>
      <c r="T41" s="26">
        <v>1012.9148083653948</v>
      </c>
      <c r="U41" s="24"/>
    </row>
    <row r="42" spans="2:21" x14ac:dyDescent="0.25">
      <c r="B42" s="79"/>
      <c r="C42" s="82"/>
      <c r="D42" s="17">
        <v>2005</v>
      </c>
      <c r="E42" s="18"/>
      <c r="F42" s="19">
        <v>1622.684</v>
      </c>
      <c r="G42" s="18"/>
      <c r="H42" s="20" t="s">
        <v>17</v>
      </c>
      <c r="I42" s="21"/>
      <c r="J42" s="20" t="s">
        <v>17</v>
      </c>
      <c r="K42" s="21"/>
      <c r="L42" s="20">
        <v>1349.5889999999999</v>
      </c>
      <c r="M42" s="21"/>
      <c r="N42" s="20">
        <v>814.46756731440007</v>
      </c>
      <c r="O42" s="21"/>
      <c r="P42" s="20" t="s">
        <v>17</v>
      </c>
      <c r="Q42" s="21"/>
      <c r="R42" s="20" t="s">
        <v>17</v>
      </c>
      <c r="S42" s="21"/>
      <c r="T42" s="20">
        <v>979.27849886150523</v>
      </c>
      <c r="U42" s="18"/>
    </row>
    <row r="43" spans="2:21" x14ac:dyDescent="0.25">
      <c r="B43" s="79"/>
      <c r="C43" s="82"/>
      <c r="D43" s="17">
        <v>2010</v>
      </c>
      <c r="E43" s="18"/>
      <c r="F43" s="19">
        <v>1972.84</v>
      </c>
      <c r="G43" s="18"/>
      <c r="H43" s="20" t="s">
        <v>17</v>
      </c>
      <c r="I43" s="21"/>
      <c r="J43" s="20" t="s">
        <v>17</v>
      </c>
      <c r="K43" s="21"/>
      <c r="L43" s="20">
        <v>2048.0709999999999</v>
      </c>
      <c r="M43" s="21"/>
      <c r="N43" s="20">
        <v>689.23739482167844</v>
      </c>
      <c r="O43" s="21"/>
      <c r="P43" s="20" t="s">
        <v>17</v>
      </c>
      <c r="Q43" s="21"/>
      <c r="R43" s="20" t="s">
        <v>17</v>
      </c>
      <c r="S43" s="21"/>
      <c r="T43" s="20">
        <v>663.91990414394809</v>
      </c>
      <c r="U43" s="18"/>
    </row>
    <row r="44" spans="2:21" x14ac:dyDescent="0.25">
      <c r="B44" s="79"/>
      <c r="C44" s="82"/>
      <c r="D44" s="17">
        <v>2015</v>
      </c>
      <c r="E44" s="18"/>
      <c r="F44" s="19">
        <v>2508.4079999999999</v>
      </c>
      <c r="G44" s="18"/>
      <c r="H44" s="20" t="s">
        <v>17</v>
      </c>
      <c r="I44" s="21"/>
      <c r="J44" s="20" t="s">
        <v>17</v>
      </c>
      <c r="K44" s="21"/>
      <c r="L44" s="20">
        <v>3241.4690000000001</v>
      </c>
      <c r="M44" s="21"/>
      <c r="N44" s="20">
        <v>556.93832622125274</v>
      </c>
      <c r="O44" s="21"/>
      <c r="P44" s="20" t="s">
        <v>17</v>
      </c>
      <c r="Q44" s="21"/>
      <c r="R44" s="20" t="s">
        <v>17</v>
      </c>
      <c r="S44" s="21"/>
      <c r="T44" s="20">
        <v>430.98624512528119</v>
      </c>
      <c r="U44" s="18"/>
    </row>
    <row r="45" spans="2:21" x14ac:dyDescent="0.25">
      <c r="B45" s="79"/>
      <c r="C45" s="82"/>
      <c r="D45" s="22">
        <v>2018</v>
      </c>
      <c r="E45" s="18"/>
      <c r="F45" s="19">
        <f>3010376/1000</f>
        <v>3010.3760000000002</v>
      </c>
      <c r="G45" s="18"/>
      <c r="H45" s="20" t="s">
        <v>17</v>
      </c>
      <c r="I45" s="21"/>
      <c r="J45" s="20" t="s">
        <v>17</v>
      </c>
      <c r="K45" s="21"/>
      <c r="L45" s="20">
        <v>4098.63</v>
      </c>
      <c r="M45" s="21"/>
      <c r="N45" s="20">
        <v>474.24242021594642</v>
      </c>
      <c r="O45" s="21"/>
      <c r="P45" s="20" t="s">
        <v>17</v>
      </c>
      <c r="Q45" s="21"/>
      <c r="R45" s="20" t="s">
        <v>17</v>
      </c>
      <c r="S45" s="21"/>
      <c r="T45" s="20">
        <v>348.32322019796857</v>
      </c>
      <c r="U45" s="18"/>
    </row>
    <row r="46" spans="2:21" x14ac:dyDescent="0.25">
      <c r="B46" s="80"/>
      <c r="C46" s="83"/>
      <c r="D46" s="22">
        <v>2019</v>
      </c>
      <c r="F46" s="19">
        <f>3210515/1000</f>
        <v>3210.5149999999999</v>
      </c>
      <c r="G46" s="18"/>
      <c r="H46" s="20" t="s">
        <v>17</v>
      </c>
      <c r="I46" s="21"/>
      <c r="J46" s="20" t="s">
        <v>17</v>
      </c>
      <c r="K46" s="21"/>
      <c r="L46" s="20">
        <v>4445.0469999999996</v>
      </c>
      <c r="M46" s="21"/>
      <c r="N46" s="20">
        <v>446.59003306323132</v>
      </c>
      <c r="O46" s="21"/>
      <c r="P46" s="20" t="s">
        <v>17</v>
      </c>
      <c r="Q46" s="21"/>
      <c r="R46" s="20" t="s">
        <v>17</v>
      </c>
      <c r="S46" s="21"/>
      <c r="T46" s="20">
        <v>322.55766924399228</v>
      </c>
    </row>
    <row r="47" spans="2:21" x14ac:dyDescent="0.25">
      <c r="B47" s="78" t="s">
        <v>30</v>
      </c>
      <c r="C47" s="81"/>
      <c r="D47" s="23">
        <v>2000</v>
      </c>
      <c r="E47" s="24"/>
      <c r="F47" s="25">
        <v>10.439</v>
      </c>
      <c r="G47" s="24"/>
      <c r="H47" s="26">
        <v>2.9740000000000002</v>
      </c>
      <c r="I47" s="27"/>
      <c r="J47" s="26">
        <v>2.1419999999999999</v>
      </c>
      <c r="K47" s="27"/>
      <c r="L47" s="26">
        <v>20.664000000000001</v>
      </c>
      <c r="M47" s="27"/>
      <c r="N47" s="26">
        <v>424.18545837723923</v>
      </c>
      <c r="O47" s="27"/>
      <c r="P47" s="26">
        <v>1488.928043039677</v>
      </c>
      <c r="Q47" s="27"/>
      <c r="R47" s="26">
        <v>2067.2605042016808</v>
      </c>
      <c r="S47" s="27"/>
      <c r="T47" s="26">
        <v>214.28919860627175</v>
      </c>
      <c r="U47" s="24"/>
    </row>
    <row r="48" spans="2:21" x14ac:dyDescent="0.25">
      <c r="B48" s="79"/>
      <c r="C48" s="82"/>
      <c r="D48" s="17">
        <v>2005</v>
      </c>
      <c r="E48" s="18"/>
      <c r="F48" s="19">
        <v>11.1</v>
      </c>
      <c r="G48" s="18"/>
      <c r="H48" s="20">
        <v>3.218</v>
      </c>
      <c r="I48" s="21"/>
      <c r="J48" s="20">
        <v>2.48</v>
      </c>
      <c r="K48" s="21"/>
      <c r="L48" s="20">
        <v>21.463999999999999</v>
      </c>
      <c r="M48" s="21"/>
      <c r="N48" s="20">
        <v>394.41954954954952</v>
      </c>
      <c r="O48" s="21"/>
      <c r="P48" s="20">
        <v>1360.4900559353634</v>
      </c>
      <c r="Q48" s="21"/>
      <c r="R48" s="20">
        <v>1765.3455645161289</v>
      </c>
      <c r="S48" s="21"/>
      <c r="T48" s="20">
        <v>203.97209280655983</v>
      </c>
      <c r="U48" s="18"/>
    </row>
    <row r="49" spans="2:21" x14ac:dyDescent="0.25">
      <c r="B49" s="79"/>
      <c r="C49" s="82"/>
      <c r="D49" s="17">
        <v>2010</v>
      </c>
      <c r="E49" s="18"/>
      <c r="F49" s="19">
        <v>12.304</v>
      </c>
      <c r="G49" s="18"/>
      <c r="H49" s="20">
        <v>3.1579999999999999</v>
      </c>
      <c r="I49" s="21"/>
      <c r="J49" s="20">
        <v>2.851</v>
      </c>
      <c r="K49" s="21"/>
      <c r="L49" s="20">
        <v>23.446999999999999</v>
      </c>
      <c r="M49" s="21"/>
      <c r="N49" s="20">
        <v>351.76796163849156</v>
      </c>
      <c r="O49" s="21"/>
      <c r="P49" s="20">
        <v>1370.5360987967069</v>
      </c>
      <c r="Q49" s="21"/>
      <c r="R49" s="20">
        <v>1518.117502630656</v>
      </c>
      <c r="S49" s="21"/>
      <c r="T49" s="20">
        <v>184.59303962127353</v>
      </c>
      <c r="U49" s="18"/>
    </row>
    <row r="50" spans="2:21" x14ac:dyDescent="0.25">
      <c r="B50" s="79"/>
      <c r="C50" s="82"/>
      <c r="D50" s="17">
        <v>2015</v>
      </c>
      <c r="E50" s="18"/>
      <c r="F50" s="19">
        <v>13.43</v>
      </c>
      <c r="G50" s="18"/>
      <c r="H50" s="20">
        <v>3.347</v>
      </c>
      <c r="I50" s="21"/>
      <c r="J50" s="20">
        <v>3.0419999999999998</v>
      </c>
      <c r="K50" s="21"/>
      <c r="L50" s="20">
        <v>24.552</v>
      </c>
      <c r="M50" s="21"/>
      <c r="N50" s="20">
        <v>315.41444527177958</v>
      </c>
      <c r="O50" s="21"/>
      <c r="P50" s="20">
        <v>1265.615775321183</v>
      </c>
      <c r="Q50" s="21"/>
      <c r="R50" s="20">
        <v>1392.5101906640368</v>
      </c>
      <c r="S50" s="21"/>
      <c r="T50" s="20">
        <v>172.53242098403388</v>
      </c>
      <c r="U50" s="18"/>
    </row>
    <row r="51" spans="2:21" x14ac:dyDescent="0.25">
      <c r="B51" s="79"/>
      <c r="C51" s="82"/>
      <c r="D51" s="17">
        <v>2016</v>
      </c>
      <c r="E51" s="18"/>
      <c r="F51" s="19">
        <v>13.504</v>
      </c>
      <c r="G51" s="18"/>
      <c r="H51" s="20">
        <v>3.3410000000000002</v>
      </c>
      <c r="I51" s="21"/>
      <c r="J51" s="20">
        <v>3.0619999999999998</v>
      </c>
      <c r="K51" s="21"/>
      <c r="L51" s="20">
        <v>26.398</v>
      </c>
      <c r="M51" s="21"/>
      <c r="N51" s="20">
        <v>312.00125888625598</v>
      </c>
      <c r="O51" s="21"/>
      <c r="P51" s="20">
        <v>1261.0790182580065</v>
      </c>
      <c r="Q51" s="21"/>
      <c r="R51" s="20">
        <v>1375.984650555193</v>
      </c>
      <c r="S51" s="21"/>
      <c r="T51" s="20">
        <v>159.60546253504054</v>
      </c>
      <c r="U51" s="18"/>
    </row>
    <row r="52" spans="2:21" x14ac:dyDescent="0.25">
      <c r="B52" s="78" t="s">
        <v>31</v>
      </c>
      <c r="C52" s="81"/>
      <c r="D52" s="23">
        <v>2000</v>
      </c>
      <c r="E52" s="24"/>
      <c r="F52" s="25">
        <v>1.8</v>
      </c>
      <c r="G52" s="24"/>
      <c r="H52" s="26">
        <v>0.61899999999999999</v>
      </c>
      <c r="I52" s="27"/>
      <c r="J52" s="26">
        <v>0.12</v>
      </c>
      <c r="K52" s="27"/>
      <c r="L52" s="26">
        <v>2.931</v>
      </c>
      <c r="M52" s="27"/>
      <c r="N52" s="26">
        <v>524.0477777777777</v>
      </c>
      <c r="O52" s="27"/>
      <c r="P52" s="26">
        <v>1523.8869143780289</v>
      </c>
      <c r="Q52" s="27"/>
      <c r="R52" s="26">
        <v>7860.7166666666662</v>
      </c>
      <c r="S52" s="27"/>
      <c r="T52" s="26">
        <v>321.83077447969976</v>
      </c>
      <c r="U52" s="24"/>
    </row>
    <row r="53" spans="2:21" x14ac:dyDescent="0.25">
      <c r="B53" s="79"/>
      <c r="C53" s="82"/>
      <c r="D53" s="17">
        <v>2005</v>
      </c>
      <c r="E53" s="18"/>
      <c r="F53" s="19">
        <v>1.9490000000000001</v>
      </c>
      <c r="G53" s="18"/>
      <c r="H53" s="20">
        <v>0.72799999999999998</v>
      </c>
      <c r="I53" s="21"/>
      <c r="J53" s="20">
        <v>0.16</v>
      </c>
      <c r="K53" s="21"/>
      <c r="L53" s="20">
        <v>3.0960000000000001</v>
      </c>
      <c r="M53" s="21"/>
      <c r="N53" s="20">
        <v>527.27449974345814</v>
      </c>
      <c r="O53" s="21"/>
      <c r="P53" s="20">
        <v>1411.6181318681317</v>
      </c>
      <c r="Q53" s="21"/>
      <c r="R53" s="20">
        <v>6422.8624999999993</v>
      </c>
      <c r="S53" s="21"/>
      <c r="T53" s="20">
        <v>331.93087855297154</v>
      </c>
      <c r="U53" s="18"/>
    </row>
    <row r="54" spans="2:21" x14ac:dyDescent="0.25">
      <c r="B54" s="79"/>
      <c r="C54" s="82"/>
      <c r="D54" s="17">
        <v>2010</v>
      </c>
      <c r="E54" s="18"/>
      <c r="F54" s="19">
        <v>2.399</v>
      </c>
      <c r="G54" s="18"/>
      <c r="H54" s="20">
        <v>0.77200000000000002</v>
      </c>
      <c r="I54" s="21"/>
      <c r="J54" s="20">
        <v>0.18099999999999999</v>
      </c>
      <c r="K54" s="21"/>
      <c r="L54" s="20">
        <v>3.9460000000000002</v>
      </c>
      <c r="M54" s="21"/>
      <c r="N54" s="20">
        <v>463.77949145477282</v>
      </c>
      <c r="O54" s="21"/>
      <c r="P54" s="20">
        <v>1441.2007772020725</v>
      </c>
      <c r="Q54" s="21"/>
      <c r="R54" s="20">
        <v>6147</v>
      </c>
      <c r="S54" s="21"/>
      <c r="T54" s="20">
        <v>281.95818550430812</v>
      </c>
      <c r="U54" s="18"/>
    </row>
    <row r="55" spans="2:21" x14ac:dyDescent="0.25">
      <c r="B55" s="79"/>
      <c r="C55" s="82"/>
      <c r="D55" s="17">
        <v>2015</v>
      </c>
      <c r="E55" s="18"/>
      <c r="F55" s="19">
        <v>3.0459999999999998</v>
      </c>
      <c r="G55" s="18"/>
      <c r="H55" s="20">
        <v>0.876</v>
      </c>
      <c r="I55" s="21"/>
      <c r="J55" s="20">
        <v>0.75</v>
      </c>
      <c r="K55" s="21"/>
      <c r="L55" s="20">
        <v>4.4340000000000002</v>
      </c>
      <c r="M55" s="21"/>
      <c r="N55" s="20">
        <v>381.15068942875899</v>
      </c>
      <c r="O55" s="21"/>
      <c r="P55" s="20">
        <v>1325.3253424657532</v>
      </c>
      <c r="Q55" s="21"/>
      <c r="R55" s="20">
        <v>1547.9799999999998</v>
      </c>
      <c r="S55" s="21"/>
      <c r="T55" s="20">
        <v>261.83694181326115</v>
      </c>
      <c r="U55" s="18"/>
    </row>
    <row r="56" spans="2:21" x14ac:dyDescent="0.25">
      <c r="B56" s="79"/>
      <c r="C56" s="82"/>
      <c r="D56" s="17">
        <v>2016</v>
      </c>
      <c r="E56" s="18"/>
      <c r="F56" s="19">
        <v>3.2090000000000001</v>
      </c>
      <c r="G56" s="18"/>
      <c r="H56" s="20">
        <v>0.88200000000000001</v>
      </c>
      <c r="I56" s="21"/>
      <c r="J56" s="20">
        <v>0.76100000000000001</v>
      </c>
      <c r="K56" s="21"/>
      <c r="L56" s="20">
        <v>4.4770000000000003</v>
      </c>
      <c r="M56" s="21"/>
      <c r="N56" s="20">
        <v>364.63851667186037</v>
      </c>
      <c r="O56" s="21"/>
      <c r="P56" s="20">
        <v>1326.672335600907</v>
      </c>
      <c r="Q56" s="21"/>
      <c r="R56" s="20">
        <v>1537.6149802890932</v>
      </c>
      <c r="S56" s="21"/>
      <c r="T56" s="20">
        <v>261.36363636363632</v>
      </c>
      <c r="U56" s="18"/>
    </row>
    <row r="57" spans="2:21" x14ac:dyDescent="0.25">
      <c r="B57" s="78" t="s">
        <v>99</v>
      </c>
      <c r="C57" s="81"/>
      <c r="D57" s="23">
        <v>2000</v>
      </c>
      <c r="E57" s="24"/>
      <c r="F57" s="25">
        <v>34.603999999999999</v>
      </c>
      <c r="G57" s="24"/>
      <c r="H57" s="26">
        <v>6.6580000000000004</v>
      </c>
      <c r="I57" s="27"/>
      <c r="J57" s="26">
        <v>5.0590000000000002</v>
      </c>
      <c r="K57" s="27"/>
      <c r="L57" s="26">
        <v>77.998000000000005</v>
      </c>
      <c r="M57" s="27"/>
      <c r="N57" s="26">
        <v>297.35273378800139</v>
      </c>
      <c r="O57" s="27"/>
      <c r="P57" s="26">
        <v>1545.4481826374285</v>
      </c>
      <c r="Q57" s="27"/>
      <c r="R57" s="26">
        <v>2033.9185609804306</v>
      </c>
      <c r="S57" s="27"/>
      <c r="T57" s="26">
        <v>131.92125439113821</v>
      </c>
      <c r="U57" s="24"/>
    </row>
    <row r="58" spans="2:21" x14ac:dyDescent="0.25">
      <c r="B58" s="79"/>
      <c r="C58" s="82"/>
      <c r="D58" s="17">
        <v>2005</v>
      </c>
      <c r="E58" s="18"/>
      <c r="F58" s="19">
        <v>36.381</v>
      </c>
      <c r="G58" s="18"/>
      <c r="H58" s="20">
        <v>6.9059999999999997</v>
      </c>
      <c r="I58" s="21"/>
      <c r="J58" s="20">
        <v>5.7610000000000001</v>
      </c>
      <c r="K58" s="21"/>
      <c r="L58" s="20">
        <v>82.834999999999994</v>
      </c>
      <c r="M58" s="21"/>
      <c r="N58" s="20">
        <v>281.96520161622823</v>
      </c>
      <c r="O58" s="21"/>
      <c r="P58" s="20">
        <v>1485.4005212858383</v>
      </c>
      <c r="Q58" s="21"/>
      <c r="R58" s="20">
        <v>1780.6241971879881</v>
      </c>
      <c r="S58" s="21"/>
      <c r="T58" s="20">
        <v>123.83866723003561</v>
      </c>
      <c r="U58" s="18"/>
    </row>
    <row r="59" spans="2:21" x14ac:dyDescent="0.25">
      <c r="B59" s="79"/>
      <c r="C59" s="82"/>
      <c r="D59" s="17">
        <v>2010</v>
      </c>
      <c r="E59" s="18"/>
      <c r="F59" s="19">
        <v>37.661000000000001</v>
      </c>
      <c r="G59" s="18"/>
      <c r="H59" s="20">
        <v>7.2629999999999999</v>
      </c>
      <c r="I59" s="21"/>
      <c r="J59" s="20">
        <v>6.0609999999999999</v>
      </c>
      <c r="K59" s="21"/>
      <c r="L59" s="20">
        <v>84.796000000000006</v>
      </c>
      <c r="M59" s="21"/>
      <c r="N59" s="20">
        <v>279.76649584450757</v>
      </c>
      <c r="O59" s="21"/>
      <c r="P59" s="20">
        <v>1450.6796089770069</v>
      </c>
      <c r="Q59" s="21"/>
      <c r="R59" s="20">
        <v>1738.374195677281</v>
      </c>
      <c r="S59" s="21"/>
      <c r="T59" s="20">
        <v>124.2545167224869</v>
      </c>
      <c r="U59" s="18"/>
    </row>
    <row r="60" spans="2:21" x14ac:dyDescent="0.25">
      <c r="B60" s="79"/>
      <c r="C60" s="82"/>
      <c r="D60" s="17">
        <v>2015</v>
      </c>
      <c r="E60" s="18"/>
      <c r="F60" s="19">
        <v>38.776000000000003</v>
      </c>
      <c r="G60" s="18" t="s">
        <v>32</v>
      </c>
      <c r="H60" s="20">
        <v>8.4610000000000003</v>
      </c>
      <c r="I60" s="21"/>
      <c r="J60" s="20">
        <v>6.9649999999999999</v>
      </c>
      <c r="K60" s="21"/>
      <c r="L60" s="20">
        <v>84.45</v>
      </c>
      <c r="M60" s="21"/>
      <c r="N60" s="20">
        <v>273.22263771404988</v>
      </c>
      <c r="O60" s="21" t="s">
        <v>32</v>
      </c>
      <c r="P60" s="20">
        <v>1253.2516251034158</v>
      </c>
      <c r="Q60" s="21"/>
      <c r="R60" s="20">
        <v>1522.4353194544151</v>
      </c>
      <c r="S60" s="21"/>
      <c r="T60" s="20">
        <v>125.56260509177028</v>
      </c>
      <c r="U60" s="18"/>
    </row>
    <row r="61" spans="2:21" x14ac:dyDescent="0.25">
      <c r="B61" s="79"/>
      <c r="C61" s="82"/>
      <c r="D61" s="22">
        <v>2018</v>
      </c>
      <c r="E61" s="18"/>
      <c r="F61" s="19">
        <v>42.9</v>
      </c>
      <c r="G61" s="18"/>
      <c r="H61" s="20">
        <v>7.8440000000000003</v>
      </c>
      <c r="I61" s="21"/>
      <c r="J61" s="20">
        <v>7.3470000000000004</v>
      </c>
      <c r="K61" s="21"/>
      <c r="L61" s="20">
        <v>90.587000000000003</v>
      </c>
      <c r="M61" s="21"/>
      <c r="N61" s="20">
        <v>248.62470862470863</v>
      </c>
      <c r="O61" s="21"/>
      <c r="P61" s="20">
        <v>1359.7654258031616</v>
      </c>
      <c r="Q61" s="21"/>
      <c r="R61" s="20">
        <v>1451.7490132026676</v>
      </c>
      <c r="S61" s="21"/>
      <c r="T61" s="20">
        <v>117.74316403015885</v>
      </c>
      <c r="U61" s="18"/>
    </row>
    <row r="62" spans="2:21" x14ac:dyDescent="0.25">
      <c r="B62" s="80"/>
      <c r="C62" s="83"/>
      <c r="D62" s="22">
        <v>2019</v>
      </c>
      <c r="F62" s="19">
        <v>43.4</v>
      </c>
      <c r="G62" s="18"/>
      <c r="H62" s="20">
        <v>7.8250000000000002</v>
      </c>
      <c r="I62" s="21"/>
      <c r="J62" s="20">
        <v>7.6859999999999999</v>
      </c>
      <c r="K62" s="21"/>
      <c r="L62" s="20">
        <v>91.353999999999999</v>
      </c>
      <c r="M62" s="21"/>
      <c r="N62" s="20">
        <v>246.29032258064518</v>
      </c>
      <c r="O62" s="21"/>
      <c r="P62" s="20">
        <v>1366.0063897763578</v>
      </c>
      <c r="Q62" s="21"/>
      <c r="R62" s="20">
        <v>1390.7103825136612</v>
      </c>
      <c r="S62" s="21"/>
      <c r="T62" s="20">
        <v>117.00637082120105</v>
      </c>
      <c r="U62" s="18"/>
    </row>
    <row r="63" spans="2:21" x14ac:dyDescent="0.25">
      <c r="B63" s="78" t="s">
        <v>33</v>
      </c>
      <c r="C63" s="81"/>
      <c r="D63" s="23">
        <v>2000</v>
      </c>
      <c r="E63" s="24"/>
      <c r="F63" s="25">
        <v>15.541</v>
      </c>
      <c r="G63" s="24"/>
      <c r="H63" s="26">
        <v>4.5819999999999999</v>
      </c>
      <c r="I63" s="27"/>
      <c r="J63" s="26">
        <v>2.1829999999999998</v>
      </c>
      <c r="K63" s="27"/>
      <c r="L63" s="26">
        <v>66.066000000000003</v>
      </c>
      <c r="M63" s="27" t="s">
        <v>34</v>
      </c>
      <c r="N63" s="26">
        <v>343.68406151470305</v>
      </c>
      <c r="O63" s="27"/>
      <c r="P63" s="26">
        <v>1165.6905281536449</v>
      </c>
      <c r="Q63" s="27"/>
      <c r="R63" s="26">
        <v>2446.7219422812645</v>
      </c>
      <c r="S63" s="27"/>
      <c r="T63" s="26">
        <v>80.846335482699118</v>
      </c>
      <c r="U63" s="24" t="s">
        <v>34</v>
      </c>
    </row>
    <row r="64" spans="2:21" x14ac:dyDescent="0.25">
      <c r="B64" s="79"/>
      <c r="C64" s="82"/>
      <c r="D64" s="17">
        <v>2005</v>
      </c>
      <c r="E64" s="18"/>
      <c r="F64" s="19">
        <v>17.931000000000001</v>
      </c>
      <c r="G64" s="18"/>
      <c r="H64" s="20">
        <v>4.6340000000000003</v>
      </c>
      <c r="I64" s="21"/>
      <c r="J64" s="20">
        <v>2.4990000000000001</v>
      </c>
      <c r="K64" s="21"/>
      <c r="L64" s="20">
        <v>77.974999999999994</v>
      </c>
      <c r="M64" s="21" t="s">
        <v>34</v>
      </c>
      <c r="N64" s="20">
        <v>302.36473147063742</v>
      </c>
      <c r="O64" s="21"/>
      <c r="P64" s="20">
        <v>1169.9831678895123</v>
      </c>
      <c r="Q64" s="21"/>
      <c r="R64" s="20">
        <v>2169.5486194477789</v>
      </c>
      <c r="S64" s="21"/>
      <c r="T64" s="20">
        <v>69.531285668483491</v>
      </c>
      <c r="U64" s="18" t="s">
        <v>34</v>
      </c>
    </row>
    <row r="65" spans="2:21" x14ac:dyDescent="0.25">
      <c r="B65" s="79"/>
      <c r="C65" s="82"/>
      <c r="D65" s="17">
        <v>2010</v>
      </c>
      <c r="E65" s="18"/>
      <c r="F65" s="19">
        <v>19.881</v>
      </c>
      <c r="G65" s="18"/>
      <c r="H65" s="20">
        <v>4.4850000000000003</v>
      </c>
      <c r="I65" s="21"/>
      <c r="J65" s="20">
        <v>2.6230000000000002</v>
      </c>
      <c r="K65" s="21"/>
      <c r="L65" s="20">
        <v>87.825999999999993</v>
      </c>
      <c r="M65" s="21" t="s">
        <v>34</v>
      </c>
      <c r="N65" s="20">
        <v>279.40465771339467</v>
      </c>
      <c r="O65" s="21"/>
      <c r="P65" s="20">
        <v>1238.5382385730211</v>
      </c>
      <c r="Q65" s="21"/>
      <c r="R65" s="20">
        <v>2117.7445672893632</v>
      </c>
      <c r="S65" s="21"/>
      <c r="T65" s="20">
        <v>63.248286384441968</v>
      </c>
      <c r="U65" s="18" t="s">
        <v>34</v>
      </c>
    </row>
    <row r="66" spans="2:21" x14ac:dyDescent="0.25">
      <c r="B66" s="79"/>
      <c r="C66" s="82"/>
      <c r="D66" s="17">
        <v>2015</v>
      </c>
      <c r="E66" s="18"/>
      <c r="F66" s="19">
        <v>20.902000000000001</v>
      </c>
      <c r="G66" s="18"/>
      <c r="H66" s="20">
        <v>4.2050000000000001</v>
      </c>
      <c r="I66" s="21"/>
      <c r="J66" s="20">
        <v>2.9180000000000001</v>
      </c>
      <c r="K66" s="21"/>
      <c r="L66" s="20">
        <v>96.051000000000002</v>
      </c>
      <c r="M66" s="21" t="s">
        <v>34</v>
      </c>
      <c r="N66" s="20">
        <v>272.1603195866424</v>
      </c>
      <c r="O66" s="21"/>
      <c r="P66" s="20">
        <v>1352.8406658739596</v>
      </c>
      <c r="Q66" s="21"/>
      <c r="R66" s="20">
        <v>1949.5185058259081</v>
      </c>
      <c r="S66" s="21"/>
      <c r="T66" s="20">
        <v>59.225775889891821</v>
      </c>
      <c r="U66" s="18" t="s">
        <v>34</v>
      </c>
    </row>
    <row r="67" spans="2:21" x14ac:dyDescent="0.25">
      <c r="B67" s="79"/>
      <c r="C67" s="82"/>
      <c r="D67" s="22">
        <v>2018</v>
      </c>
      <c r="E67" s="18"/>
      <c r="F67" s="19">
        <v>24.3</v>
      </c>
      <c r="G67" s="18"/>
      <c r="H67" s="20">
        <v>4.1619999999999999</v>
      </c>
      <c r="I67" s="21"/>
      <c r="J67" s="20">
        <v>3.13</v>
      </c>
      <c r="K67" s="21"/>
      <c r="L67" s="20">
        <v>58.509</v>
      </c>
      <c r="M67" s="21" t="s">
        <v>34</v>
      </c>
      <c r="N67" s="20">
        <v>236.70781893004116</v>
      </c>
      <c r="O67" s="21"/>
      <c r="P67" s="20">
        <v>1382.0278712157617</v>
      </c>
      <c r="Q67" s="21"/>
      <c r="R67" s="20">
        <v>1837.6996805111821</v>
      </c>
      <c r="S67" s="21"/>
      <c r="T67" s="20">
        <v>98.309661761438406</v>
      </c>
      <c r="U67" s="18" t="s">
        <v>34</v>
      </c>
    </row>
    <row r="68" spans="2:21" x14ac:dyDescent="0.25">
      <c r="B68" s="80"/>
      <c r="C68" s="83"/>
      <c r="D68" s="22">
        <v>2019</v>
      </c>
      <c r="F68" s="19" t="s">
        <v>17</v>
      </c>
      <c r="G68" s="18"/>
      <c r="H68" s="20" t="s">
        <v>17</v>
      </c>
      <c r="I68" s="21"/>
      <c r="J68" s="20" t="s">
        <v>17</v>
      </c>
      <c r="K68" s="21"/>
      <c r="L68" s="20" t="s">
        <v>17</v>
      </c>
      <c r="M68" s="21"/>
      <c r="N68" s="20" t="s">
        <v>17</v>
      </c>
      <c r="O68" s="21"/>
      <c r="P68" s="20" t="s">
        <v>17</v>
      </c>
      <c r="Q68" s="21"/>
      <c r="R68" s="20" t="s">
        <v>17</v>
      </c>
      <c r="S68" s="21"/>
      <c r="T68" s="20" t="s">
        <v>17</v>
      </c>
      <c r="U68" s="18"/>
    </row>
    <row r="69" spans="2:21" x14ac:dyDescent="0.25">
      <c r="B69" s="78" t="s">
        <v>35</v>
      </c>
      <c r="C69" s="81"/>
      <c r="D69" s="23">
        <v>2000</v>
      </c>
      <c r="E69" s="24"/>
      <c r="F69" s="25">
        <v>4.3710000000000004</v>
      </c>
      <c r="G69" s="24"/>
      <c r="H69" s="26">
        <v>1.0529999999999999</v>
      </c>
      <c r="I69" s="27"/>
      <c r="J69" s="26">
        <v>0.81499999999999995</v>
      </c>
      <c r="K69" s="27"/>
      <c r="L69" s="26">
        <v>8.1530000000000005</v>
      </c>
      <c r="M69" s="27"/>
      <c r="N69" s="26">
        <v>320.08968199496684</v>
      </c>
      <c r="O69" s="27"/>
      <c r="P69" s="26">
        <v>1328.6913580246915</v>
      </c>
      <c r="Q69" s="27"/>
      <c r="R69" s="26">
        <v>1716.7018404907978</v>
      </c>
      <c r="S69" s="27"/>
      <c r="T69" s="26">
        <v>171.60701582239668</v>
      </c>
      <c r="U69" s="24"/>
    </row>
    <row r="70" spans="2:21" x14ac:dyDescent="0.25">
      <c r="B70" s="79"/>
      <c r="C70" s="82"/>
      <c r="D70" s="17">
        <v>2005</v>
      </c>
      <c r="E70" s="18"/>
      <c r="F70" s="19">
        <v>4.2610000000000001</v>
      </c>
      <c r="G70" s="18"/>
      <c r="H70" s="20">
        <v>1.19</v>
      </c>
      <c r="I70" s="21"/>
      <c r="J70" s="20">
        <v>0.84899999999999998</v>
      </c>
      <c r="K70" s="21"/>
      <c r="L70" s="20">
        <v>8.5150000000000006</v>
      </c>
      <c r="M70" s="21"/>
      <c r="N70" s="20">
        <v>318.15254635062189</v>
      </c>
      <c r="O70" s="21"/>
      <c r="P70" s="20">
        <v>1139.2</v>
      </c>
      <c r="Q70" s="21"/>
      <c r="R70" s="20">
        <v>1596.7585394581861</v>
      </c>
      <c r="S70" s="21"/>
      <c r="T70" s="20">
        <v>159.20704638872576</v>
      </c>
      <c r="U70" s="18"/>
    </row>
    <row r="71" spans="2:21" x14ac:dyDescent="0.25">
      <c r="B71" s="79"/>
      <c r="C71" s="82"/>
      <c r="D71" s="17">
        <v>2010</v>
      </c>
      <c r="E71" s="18"/>
      <c r="F71" s="19">
        <v>4.319</v>
      </c>
      <c r="G71" s="18"/>
      <c r="H71" s="20">
        <v>1.198</v>
      </c>
      <c r="I71" s="21"/>
      <c r="J71" s="20">
        <v>0.84199999999999997</v>
      </c>
      <c r="K71" s="21"/>
      <c r="L71" s="20">
        <v>8.1539999999999999</v>
      </c>
      <c r="M71" s="21"/>
      <c r="N71" s="20">
        <v>308.4283398934939</v>
      </c>
      <c r="O71" s="21"/>
      <c r="P71" s="20">
        <v>1111.9382303839734</v>
      </c>
      <c r="Q71" s="21"/>
      <c r="R71" s="20">
        <v>1582.0688836104514</v>
      </c>
      <c r="S71" s="21"/>
      <c r="T71" s="20">
        <v>163.36791758646063</v>
      </c>
      <c r="U71" s="18"/>
    </row>
    <row r="72" spans="2:21" x14ac:dyDescent="0.25">
      <c r="B72" s="79"/>
      <c r="C72" s="82"/>
      <c r="D72" s="17">
        <v>2015</v>
      </c>
      <c r="E72" s="18"/>
      <c r="F72" s="19">
        <v>4.492</v>
      </c>
      <c r="G72" s="18"/>
      <c r="H72" s="20">
        <v>1.2390000000000001</v>
      </c>
      <c r="I72" s="21"/>
      <c r="J72" s="20">
        <v>0.94799999999999995</v>
      </c>
      <c r="K72" s="21"/>
      <c r="L72" s="20">
        <v>7.9039999999999999</v>
      </c>
      <c r="M72" s="21"/>
      <c r="N72" s="20">
        <v>292.81411398040962</v>
      </c>
      <c r="O72" s="21"/>
      <c r="P72" s="20">
        <v>1061.5988700564969</v>
      </c>
      <c r="Q72" s="21"/>
      <c r="R72" s="20">
        <v>1387.4694092827003</v>
      </c>
      <c r="S72" s="21"/>
      <c r="T72" s="20">
        <v>166.41206983805668</v>
      </c>
      <c r="U72" s="18"/>
    </row>
    <row r="73" spans="2:21" x14ac:dyDescent="0.25">
      <c r="B73" s="79"/>
      <c r="C73" s="82"/>
      <c r="D73" s="22">
        <v>2018</v>
      </c>
      <c r="E73" s="18"/>
      <c r="F73" s="19">
        <v>4.5999999999999996</v>
      </c>
      <c r="G73" s="18"/>
      <c r="H73" s="20">
        <v>1.2769999999999999</v>
      </c>
      <c r="I73" s="21"/>
      <c r="J73" s="20">
        <v>0.95499999999999996</v>
      </c>
      <c r="K73" s="21"/>
      <c r="L73" s="20">
        <v>8.3170000000000002</v>
      </c>
      <c r="M73" s="21"/>
      <c r="N73" s="20">
        <v>287.60869565217394</v>
      </c>
      <c r="O73" s="21"/>
      <c r="P73" s="20">
        <v>1036.0219263899767</v>
      </c>
      <c r="Q73" s="21"/>
      <c r="R73" s="20">
        <v>1385.3403141361257</v>
      </c>
      <c r="S73" s="21"/>
      <c r="T73" s="20">
        <v>159.07178069015271</v>
      </c>
      <c r="U73" s="18"/>
    </row>
    <row r="74" spans="2:21" x14ac:dyDescent="0.25">
      <c r="B74" s="80"/>
      <c r="C74" s="83"/>
      <c r="D74" s="22">
        <v>2019</v>
      </c>
      <c r="F74" s="19">
        <v>4.5999999999999996</v>
      </c>
      <c r="G74" s="18"/>
      <c r="H74" s="20">
        <v>1.3029999999999999</v>
      </c>
      <c r="I74" s="21"/>
      <c r="J74" s="20">
        <v>0.95099999999999996</v>
      </c>
      <c r="K74" s="21"/>
      <c r="L74" s="20">
        <v>8.2789999999999999</v>
      </c>
      <c r="M74" s="21"/>
      <c r="N74" s="20">
        <v>288.26086956521743</v>
      </c>
      <c r="O74" s="21"/>
      <c r="P74" s="20">
        <v>1017.6515732924022</v>
      </c>
      <c r="Q74" s="21"/>
      <c r="R74" s="20">
        <v>1394.3217665615143</v>
      </c>
      <c r="S74" s="21"/>
      <c r="T74" s="20">
        <v>160.16427104722794</v>
      </c>
      <c r="U74" s="18"/>
    </row>
    <row r="75" spans="2:21" x14ac:dyDescent="0.25">
      <c r="B75" s="78" t="s">
        <v>36</v>
      </c>
      <c r="C75" s="81"/>
      <c r="D75" s="23">
        <v>2000</v>
      </c>
      <c r="E75" s="24"/>
      <c r="F75" s="25">
        <v>12.936</v>
      </c>
      <c r="G75" s="24"/>
      <c r="H75" s="26">
        <v>4.41</v>
      </c>
      <c r="I75" s="27"/>
      <c r="J75" s="26">
        <v>5.0049999999999999</v>
      </c>
      <c r="K75" s="27"/>
      <c r="L75" s="26">
        <v>55.426000000000002</v>
      </c>
      <c r="M75" s="27"/>
      <c r="N75" s="26">
        <v>401.04777365491651</v>
      </c>
      <c r="O75" s="27"/>
      <c r="P75" s="26">
        <v>1176.4068027210883</v>
      </c>
      <c r="Q75" s="27"/>
      <c r="R75" s="26">
        <v>1036.5542457542458</v>
      </c>
      <c r="S75" s="27"/>
      <c r="T75" s="26">
        <v>93.601450582758986</v>
      </c>
      <c r="U75" s="24"/>
    </row>
    <row r="76" spans="2:21" x14ac:dyDescent="0.25">
      <c r="B76" s="79"/>
      <c r="C76" s="82"/>
      <c r="D76" s="17">
        <v>2005</v>
      </c>
      <c r="E76" s="18"/>
      <c r="F76" s="19">
        <v>13.818</v>
      </c>
      <c r="G76" s="18"/>
      <c r="H76" s="20">
        <v>4.2350000000000003</v>
      </c>
      <c r="I76" s="21"/>
      <c r="J76" s="20">
        <v>5.4249999999999998</v>
      </c>
      <c r="K76" s="21"/>
      <c r="L76" s="20">
        <v>65.944999999999993</v>
      </c>
      <c r="M76" s="21"/>
      <c r="N76" s="20">
        <v>380.58525112172526</v>
      </c>
      <c r="O76" s="21"/>
      <c r="P76" s="20">
        <v>1241.7773317591498</v>
      </c>
      <c r="Q76" s="21"/>
      <c r="R76" s="20">
        <v>969.38746543778802</v>
      </c>
      <c r="S76" s="21"/>
      <c r="T76" s="20">
        <v>79.747168094624314</v>
      </c>
      <c r="U76" s="18"/>
    </row>
    <row r="77" spans="2:21" x14ac:dyDescent="0.25">
      <c r="B77" s="79"/>
      <c r="C77" s="82"/>
      <c r="D77" s="17">
        <v>2010</v>
      </c>
      <c r="E77" s="18"/>
      <c r="F77" s="19">
        <v>16.03</v>
      </c>
      <c r="G77" s="18"/>
      <c r="H77" s="20">
        <v>4.234</v>
      </c>
      <c r="I77" s="21"/>
      <c r="J77" s="20">
        <v>5.944</v>
      </c>
      <c r="K77" s="21"/>
      <c r="L77" s="20">
        <v>74.334000000000003</v>
      </c>
      <c r="M77" s="21"/>
      <c r="N77" s="20">
        <v>334.73374922021208</v>
      </c>
      <c r="O77" s="21"/>
      <c r="P77" s="20">
        <v>1267.307982994804</v>
      </c>
      <c r="Q77" s="21"/>
      <c r="R77" s="20">
        <v>902.72240915208613</v>
      </c>
      <c r="S77" s="21"/>
      <c r="T77" s="20">
        <v>72.184760674792159</v>
      </c>
      <c r="U77" s="18"/>
    </row>
    <row r="78" spans="2:21" x14ac:dyDescent="0.25">
      <c r="B78" s="79"/>
      <c r="C78" s="82"/>
      <c r="D78" s="17">
        <v>2014</v>
      </c>
      <c r="E78" s="18"/>
      <c r="F78" s="19">
        <v>17.510999999999999</v>
      </c>
      <c r="G78" s="18"/>
      <c r="H78" s="20">
        <v>3.988</v>
      </c>
      <c r="I78" s="21"/>
      <c r="J78" s="20">
        <v>5.9409999999999998</v>
      </c>
      <c r="K78" s="21"/>
      <c r="L78" s="20">
        <v>77.867000000000004</v>
      </c>
      <c r="M78" s="21"/>
      <c r="N78" s="20">
        <v>311.78784763862717</v>
      </c>
      <c r="O78" s="21"/>
      <c r="P78" s="20">
        <v>1369.0363590772315</v>
      </c>
      <c r="Q78" s="21"/>
      <c r="R78" s="20">
        <v>918.98956404645674</v>
      </c>
      <c r="S78" s="21"/>
      <c r="T78" s="20">
        <v>70.115928442087139</v>
      </c>
      <c r="U78" s="18"/>
    </row>
    <row r="79" spans="2:21" x14ac:dyDescent="0.25">
      <c r="B79" s="78" t="s">
        <v>37</v>
      </c>
      <c r="C79" s="81"/>
      <c r="D79" s="23">
        <v>2000</v>
      </c>
      <c r="E79" s="24"/>
      <c r="F79" s="25">
        <v>183.637</v>
      </c>
      <c r="G79" s="24"/>
      <c r="H79" s="26">
        <v>42.572000000000003</v>
      </c>
      <c r="I79" s="27" t="s">
        <v>38</v>
      </c>
      <c r="J79" s="26">
        <v>61.31</v>
      </c>
      <c r="K79" s="27" t="s">
        <v>38</v>
      </c>
      <c r="L79" s="26">
        <v>404.56400000000002</v>
      </c>
      <c r="M79" s="27" t="s">
        <v>38</v>
      </c>
      <c r="N79" s="26">
        <v>324.59798951191755</v>
      </c>
      <c r="O79" s="27"/>
      <c r="P79" s="26">
        <v>1400.1738466597762</v>
      </c>
      <c r="Q79" s="27" t="s">
        <v>38</v>
      </c>
      <c r="R79" s="26">
        <v>972.2427173381177</v>
      </c>
      <c r="S79" s="27" t="s">
        <v>38</v>
      </c>
      <c r="T79" s="26">
        <v>147.33936039786042</v>
      </c>
      <c r="U79" s="24" t="s">
        <v>38</v>
      </c>
    </row>
    <row r="80" spans="2:21" x14ac:dyDescent="0.25">
      <c r="B80" s="79"/>
      <c r="C80" s="82"/>
      <c r="D80" s="17">
        <v>2005</v>
      </c>
      <c r="E80" s="18"/>
      <c r="F80" s="19">
        <v>195.07900000000001</v>
      </c>
      <c r="G80" s="18"/>
      <c r="H80" s="20">
        <v>43.57</v>
      </c>
      <c r="I80" s="21" t="s">
        <v>38</v>
      </c>
      <c r="J80" s="20">
        <v>73.298000000000002</v>
      </c>
      <c r="K80" s="21" t="s">
        <v>38</v>
      </c>
      <c r="L80" s="20">
        <v>478.483</v>
      </c>
      <c r="M80" s="21" t="s">
        <v>38</v>
      </c>
      <c r="N80" s="20">
        <v>313.89283315989934</v>
      </c>
      <c r="O80" s="21"/>
      <c r="P80" s="20">
        <v>1405.4142758778976</v>
      </c>
      <c r="Q80" s="21" t="s">
        <v>38</v>
      </c>
      <c r="R80" s="20">
        <v>835.41024311713829</v>
      </c>
      <c r="S80" s="21" t="s">
        <v>38</v>
      </c>
      <c r="T80" s="20">
        <v>127.97507957440494</v>
      </c>
      <c r="U80" s="18" t="s">
        <v>38</v>
      </c>
    </row>
    <row r="81" spans="2:21" x14ac:dyDescent="0.25">
      <c r="B81" s="79"/>
      <c r="C81" s="82"/>
      <c r="D81" s="17">
        <v>2010</v>
      </c>
      <c r="E81" s="18"/>
      <c r="F81" s="19">
        <v>196.767</v>
      </c>
      <c r="G81" s="18"/>
      <c r="H81" s="20">
        <v>41.506999999999998</v>
      </c>
      <c r="I81" s="21" t="s">
        <v>22</v>
      </c>
      <c r="J81" s="20">
        <v>68.731999999999999</v>
      </c>
      <c r="K81" s="21" t="s">
        <v>22</v>
      </c>
      <c r="L81" s="20">
        <v>547.86099999999999</v>
      </c>
      <c r="M81" s="21" t="s">
        <v>38</v>
      </c>
      <c r="N81" s="20">
        <v>320.31153597910219</v>
      </c>
      <c r="O81" s="21"/>
      <c r="P81" s="20">
        <v>1526.0938395933217</v>
      </c>
      <c r="Q81" s="21" t="s">
        <v>22</v>
      </c>
      <c r="R81" s="20">
        <v>921.60241226793926</v>
      </c>
      <c r="S81" s="21" t="s">
        <v>22</v>
      </c>
      <c r="T81" s="20">
        <v>115.04147949936207</v>
      </c>
      <c r="U81" s="18" t="s">
        <v>38</v>
      </c>
    </row>
    <row r="82" spans="2:21" x14ac:dyDescent="0.25">
      <c r="B82" s="79"/>
      <c r="C82" s="82"/>
      <c r="D82" s="17">
        <v>2015</v>
      </c>
      <c r="E82" s="18"/>
      <c r="F82" s="19">
        <v>207.78899999999999</v>
      </c>
      <c r="G82" s="18"/>
      <c r="H82" s="20">
        <v>42.601999999999997</v>
      </c>
      <c r="I82" s="21"/>
      <c r="J82" s="20">
        <v>70.247</v>
      </c>
      <c r="K82" s="21"/>
      <c r="L82" s="20">
        <v>660.61099999999999</v>
      </c>
      <c r="M82" s="21" t="s">
        <v>38</v>
      </c>
      <c r="N82" s="20">
        <v>310.20506860324656</v>
      </c>
      <c r="O82" s="21"/>
      <c r="P82" s="20">
        <v>1513.0088024036431</v>
      </c>
      <c r="Q82" s="21"/>
      <c r="R82" s="20">
        <v>917.57941264395629</v>
      </c>
      <c r="S82" s="21"/>
      <c r="T82" s="20">
        <v>97.572097648994642</v>
      </c>
      <c r="U82" s="18" t="s">
        <v>38</v>
      </c>
    </row>
    <row r="83" spans="2:21" x14ac:dyDescent="0.25">
      <c r="B83" s="79"/>
      <c r="C83" s="82"/>
      <c r="D83" s="22">
        <v>2018</v>
      </c>
      <c r="E83" s="18"/>
      <c r="F83" s="19">
        <f>210567/1000</f>
        <v>210.56700000000001</v>
      </c>
      <c r="G83" s="18"/>
      <c r="H83" s="20">
        <v>41.845999999999997</v>
      </c>
      <c r="I83" s="21"/>
      <c r="J83" s="20">
        <v>68.988</v>
      </c>
      <c r="K83" s="21"/>
      <c r="L83" s="20" t="s">
        <v>17</v>
      </c>
      <c r="M83" s="21"/>
      <c r="N83" s="20">
        <v>308.64760385055587</v>
      </c>
      <c r="O83" s="21"/>
      <c r="P83" s="20">
        <v>1553.0994599244852</v>
      </c>
      <c r="Q83" s="21"/>
      <c r="R83" s="20">
        <v>942.06238766162232</v>
      </c>
      <c r="S83" s="21"/>
      <c r="T83" s="20" t="s">
        <v>17</v>
      </c>
      <c r="U83" s="18"/>
    </row>
    <row r="84" spans="2:21" x14ac:dyDescent="0.25">
      <c r="B84" s="80"/>
      <c r="C84" s="83"/>
      <c r="D84" s="22">
        <v>2019</v>
      </c>
      <c r="F84" s="19">
        <f>213201/1000</f>
        <v>213.20099999999999</v>
      </c>
      <c r="G84" s="18"/>
      <c r="H84" s="20">
        <v>42.558999999999997</v>
      </c>
      <c r="I84" s="21"/>
      <c r="J84" s="20">
        <v>69.078000000000003</v>
      </c>
      <c r="K84" s="21"/>
      <c r="L84" s="20" t="s">
        <v>17</v>
      </c>
      <c r="M84" s="21"/>
      <c r="N84" s="20">
        <v>305.48637201514066</v>
      </c>
      <c r="O84" s="21"/>
      <c r="P84" s="20">
        <v>1530.3461077562913</v>
      </c>
      <c r="Q84" s="21"/>
      <c r="R84" s="20">
        <v>942.8472161903934</v>
      </c>
      <c r="S84" s="21"/>
      <c r="T84" s="20" t="s">
        <v>17</v>
      </c>
      <c r="U84" s="18"/>
    </row>
    <row r="85" spans="2:21" x14ac:dyDescent="0.25">
      <c r="B85" s="78" t="s">
        <v>39</v>
      </c>
      <c r="C85" s="81"/>
      <c r="D85" s="23">
        <v>2000</v>
      </c>
      <c r="E85" s="24"/>
      <c r="F85" s="25">
        <v>47.250999999999998</v>
      </c>
      <c r="G85" s="24" t="s">
        <v>40</v>
      </c>
      <c r="H85" s="26">
        <v>12.362</v>
      </c>
      <c r="I85" s="27" t="s">
        <v>40</v>
      </c>
      <c r="J85" s="26" t="s">
        <v>17</v>
      </c>
      <c r="K85" s="27"/>
      <c r="L85" s="26">
        <v>29.704000000000001</v>
      </c>
      <c r="M85" s="27"/>
      <c r="N85" s="26">
        <v>235.8070517026095</v>
      </c>
      <c r="O85" s="27" t="s">
        <v>40</v>
      </c>
      <c r="P85" s="26">
        <v>901.32009383594891</v>
      </c>
      <c r="Q85" s="27" t="s">
        <v>40</v>
      </c>
      <c r="R85" s="26" t="s">
        <v>17</v>
      </c>
      <c r="S85" s="27"/>
      <c r="T85" s="26">
        <v>375.10500269323995</v>
      </c>
      <c r="U85" s="24"/>
    </row>
    <row r="86" spans="2:21" x14ac:dyDescent="0.25">
      <c r="B86" s="79"/>
      <c r="C86" s="82"/>
      <c r="D86" s="17">
        <v>2005</v>
      </c>
      <c r="E86" s="18"/>
      <c r="F86" s="19">
        <v>55.555999999999997</v>
      </c>
      <c r="G86" s="18" t="s">
        <v>40</v>
      </c>
      <c r="H86" s="20">
        <v>13.438000000000001</v>
      </c>
      <c r="I86" s="21" t="s">
        <v>40</v>
      </c>
      <c r="J86" s="20">
        <v>9.5709999999999997</v>
      </c>
      <c r="K86" s="21" t="s">
        <v>38</v>
      </c>
      <c r="L86" s="20">
        <v>36.665999999999997</v>
      </c>
      <c r="M86" s="21"/>
      <c r="N86" s="20">
        <v>203.4200446396429</v>
      </c>
      <c r="O86" s="21" t="s">
        <v>40</v>
      </c>
      <c r="P86" s="20">
        <v>840.98853996130367</v>
      </c>
      <c r="Q86" s="21" t="s">
        <v>40</v>
      </c>
      <c r="R86" s="20">
        <v>1180.7756765228294</v>
      </c>
      <c r="S86" s="21" t="s">
        <v>38</v>
      </c>
      <c r="T86" s="20">
        <v>308.22025855015545</v>
      </c>
      <c r="U86" s="18"/>
    </row>
    <row r="87" spans="2:21" x14ac:dyDescent="0.25">
      <c r="B87" s="79"/>
      <c r="C87" s="82"/>
      <c r="D87" s="17">
        <v>2010</v>
      </c>
      <c r="E87" s="18"/>
      <c r="F87" s="19">
        <v>69.265000000000001</v>
      </c>
      <c r="G87" s="18" t="s">
        <v>40</v>
      </c>
      <c r="H87" s="20">
        <v>14.661</v>
      </c>
      <c r="I87" s="21" t="s">
        <v>40</v>
      </c>
      <c r="J87" s="20">
        <v>11.16</v>
      </c>
      <c r="K87" s="21" t="s">
        <v>38</v>
      </c>
      <c r="L87" s="20">
        <v>38.421999999999997</v>
      </c>
      <c r="M87" s="21"/>
      <c r="N87" s="20">
        <v>165.24947664765753</v>
      </c>
      <c r="O87" s="21" t="s">
        <v>40</v>
      </c>
      <c r="P87" s="20">
        <v>780.7110701862083</v>
      </c>
      <c r="Q87" s="21" t="s">
        <v>40</v>
      </c>
      <c r="R87" s="20">
        <v>1025.627688172043</v>
      </c>
      <c r="S87" s="21" t="s">
        <v>38</v>
      </c>
      <c r="T87" s="20">
        <v>297.90237364010204</v>
      </c>
      <c r="U87" s="18"/>
    </row>
    <row r="88" spans="2:21" x14ac:dyDescent="0.25">
      <c r="B88" s="79"/>
      <c r="C88" s="82"/>
      <c r="D88" s="17">
        <v>2015</v>
      </c>
      <c r="E88" s="18"/>
      <c r="F88" s="19">
        <v>68.400999999999996</v>
      </c>
      <c r="G88" s="18" t="s">
        <v>40</v>
      </c>
      <c r="H88" s="20">
        <v>13.301</v>
      </c>
      <c r="I88" s="21" t="s">
        <v>40</v>
      </c>
      <c r="J88" s="20">
        <v>11.298999999999999</v>
      </c>
      <c r="K88" s="21" t="s">
        <v>38</v>
      </c>
      <c r="L88" s="20">
        <v>34.718000000000004</v>
      </c>
      <c r="M88" s="21"/>
      <c r="N88" s="20">
        <v>164.00052630809492</v>
      </c>
      <c r="O88" s="21" t="s">
        <v>40</v>
      </c>
      <c r="P88" s="20">
        <v>843.38019697767083</v>
      </c>
      <c r="Q88" s="21" t="s">
        <v>40</v>
      </c>
      <c r="R88" s="20">
        <v>992.81352332064785</v>
      </c>
      <c r="S88" s="21" t="s">
        <v>38</v>
      </c>
      <c r="T88" s="20">
        <v>323.1119304107379</v>
      </c>
      <c r="U88" s="18"/>
    </row>
    <row r="89" spans="2:21" x14ac:dyDescent="0.25">
      <c r="B89" s="79"/>
      <c r="C89" s="82"/>
      <c r="D89" s="17">
        <v>2016</v>
      </c>
      <c r="E89" s="18"/>
      <c r="F89" s="19">
        <v>70.963999999999999</v>
      </c>
      <c r="G89" s="18" t="s">
        <v>40</v>
      </c>
      <c r="H89" s="20">
        <v>13.225</v>
      </c>
      <c r="I89" s="21" t="s">
        <v>40</v>
      </c>
      <c r="J89" s="20">
        <v>11.3</v>
      </c>
      <c r="K89" s="21" t="s">
        <v>38</v>
      </c>
      <c r="L89" s="20">
        <v>35.018999999999998</v>
      </c>
      <c r="M89" s="21"/>
      <c r="N89" s="20">
        <v>157.59703511639705</v>
      </c>
      <c r="O89" s="21" t="s">
        <v>40</v>
      </c>
      <c r="P89" s="20">
        <v>845.64960302457473</v>
      </c>
      <c r="Q89" s="21" t="s">
        <v>40</v>
      </c>
      <c r="R89" s="20">
        <v>989.70938053097348</v>
      </c>
      <c r="S89" s="21" t="s">
        <v>38</v>
      </c>
      <c r="T89" s="20">
        <v>319.36137525343389</v>
      </c>
      <c r="U89" s="18"/>
    </row>
    <row r="90" spans="2:21" x14ac:dyDescent="0.25">
      <c r="B90" s="79"/>
      <c r="C90" s="82"/>
      <c r="D90" s="17">
        <v>2018</v>
      </c>
      <c r="E90" s="18"/>
      <c r="F90" s="19" t="s">
        <v>17</v>
      </c>
      <c r="G90" s="18"/>
      <c r="H90" s="20" t="s">
        <v>17</v>
      </c>
      <c r="I90" s="21"/>
      <c r="J90" s="20" t="s">
        <v>17</v>
      </c>
      <c r="K90" s="21"/>
      <c r="L90" s="20">
        <v>36.118000000000002</v>
      </c>
      <c r="M90" s="21"/>
      <c r="N90" s="20" t="s">
        <v>17</v>
      </c>
      <c r="O90" s="21"/>
      <c r="P90" s="20" t="s">
        <v>17</v>
      </c>
      <c r="Q90" s="21"/>
      <c r="R90" s="20" t="s">
        <v>17</v>
      </c>
      <c r="S90" s="21"/>
      <c r="T90" s="20">
        <v>291.3228860955756</v>
      </c>
      <c r="U90" s="18"/>
    </row>
    <row r="91" spans="2:21" x14ac:dyDescent="0.25">
      <c r="B91" s="79"/>
      <c r="C91" s="82"/>
      <c r="D91" s="17">
        <v>2019</v>
      </c>
      <c r="F91" s="19" t="s">
        <v>17</v>
      </c>
      <c r="G91" s="18"/>
      <c r="H91" s="20" t="s">
        <v>17</v>
      </c>
      <c r="I91" s="21"/>
      <c r="J91" s="20" t="s">
        <v>17</v>
      </c>
      <c r="K91" s="21"/>
      <c r="L91" s="20">
        <v>36.250999999999998</v>
      </c>
      <c r="M91" s="21"/>
      <c r="N91" s="20" t="s">
        <v>17</v>
      </c>
      <c r="O91" s="21"/>
      <c r="P91" s="20" t="s">
        <v>17</v>
      </c>
      <c r="Q91" s="21"/>
      <c r="R91" s="20" t="s">
        <v>17</v>
      </c>
      <c r="S91" s="21"/>
      <c r="T91" s="20">
        <v>288.9023751068936</v>
      </c>
      <c r="U91" s="18"/>
    </row>
    <row r="92" spans="2:21" ht="15" customHeight="1" x14ac:dyDescent="0.25">
      <c r="B92" s="78" t="s">
        <v>41</v>
      </c>
      <c r="C92" s="81"/>
      <c r="D92" s="23">
        <v>2000</v>
      </c>
      <c r="E92" s="24"/>
      <c r="F92" s="25">
        <v>127.2</v>
      </c>
      <c r="G92" s="24"/>
      <c r="H92" s="26">
        <v>17.538</v>
      </c>
      <c r="I92" s="27" t="s">
        <v>40</v>
      </c>
      <c r="J92" s="26">
        <v>29.167000000000002</v>
      </c>
      <c r="K92" s="27"/>
      <c r="L92" s="26">
        <v>143.56700000000001</v>
      </c>
      <c r="M92" s="27" t="s">
        <v>20</v>
      </c>
      <c r="N92" s="26">
        <v>321.57005503144654</v>
      </c>
      <c r="O92" s="27"/>
      <c r="P92" s="26">
        <v>2332.2905120310184</v>
      </c>
      <c r="Q92" s="27" t="s">
        <v>40</v>
      </c>
      <c r="R92" s="26">
        <v>1402.3969211780436</v>
      </c>
      <c r="S92" s="27"/>
      <c r="T92" s="26">
        <v>284.91025792835404</v>
      </c>
      <c r="U92" s="24" t="s">
        <v>20</v>
      </c>
    </row>
    <row r="93" spans="2:21" x14ac:dyDescent="0.25">
      <c r="B93" s="79"/>
      <c r="C93" s="82"/>
      <c r="D93" s="17">
        <v>2005</v>
      </c>
      <c r="E93" s="18"/>
      <c r="F93" s="19">
        <v>154.767</v>
      </c>
      <c r="G93" s="18"/>
      <c r="H93" s="20">
        <v>22.15</v>
      </c>
      <c r="I93" s="21" t="s">
        <v>40</v>
      </c>
      <c r="J93" s="20">
        <v>37.433</v>
      </c>
      <c r="K93" s="21"/>
      <c r="L93" s="20">
        <v>190.4</v>
      </c>
      <c r="M93" s="21" t="s">
        <v>20</v>
      </c>
      <c r="N93" s="20">
        <v>284.57379157055442</v>
      </c>
      <c r="O93" s="21"/>
      <c r="P93" s="20">
        <v>1988.3806772009029</v>
      </c>
      <c r="Q93" s="21" t="s">
        <v>40</v>
      </c>
      <c r="R93" s="20">
        <v>1176.572329228221</v>
      </c>
      <c r="S93" s="21"/>
      <c r="T93" s="20">
        <v>231.3163445378151</v>
      </c>
      <c r="U93" s="18" t="s">
        <v>20</v>
      </c>
    </row>
    <row r="94" spans="2:21" x14ac:dyDescent="0.25">
      <c r="B94" s="79"/>
      <c r="C94" s="82"/>
      <c r="D94" s="17">
        <v>2010</v>
      </c>
      <c r="E94" s="18"/>
      <c r="F94" s="19">
        <v>175.03299999999999</v>
      </c>
      <c r="G94" s="18"/>
      <c r="H94" s="20">
        <v>27.826000000000001</v>
      </c>
      <c r="I94" s="21" t="s">
        <v>40</v>
      </c>
      <c r="J94" s="20">
        <v>43</v>
      </c>
      <c r="K94" s="21"/>
      <c r="L94" s="20">
        <v>239.86699999999999</v>
      </c>
      <c r="M94" s="21" t="s">
        <v>20</v>
      </c>
      <c r="N94" s="20">
        <v>267.31319236943892</v>
      </c>
      <c r="O94" s="21"/>
      <c r="P94" s="20">
        <v>1681.4716452238913</v>
      </c>
      <c r="Q94" s="21" t="s">
        <v>40</v>
      </c>
      <c r="R94" s="20">
        <v>1088.1076744186046</v>
      </c>
      <c r="S94" s="21"/>
      <c r="T94" s="20">
        <v>195.06072114963709</v>
      </c>
      <c r="U94" s="18" t="s">
        <v>20</v>
      </c>
    </row>
    <row r="95" spans="2:21" x14ac:dyDescent="0.25">
      <c r="B95" s="79"/>
      <c r="C95" s="82"/>
      <c r="D95" s="17">
        <v>2015</v>
      </c>
      <c r="E95" s="18"/>
      <c r="F95" s="19">
        <v>178.6</v>
      </c>
      <c r="G95" s="18"/>
      <c r="H95" s="20">
        <v>34.640999999999998</v>
      </c>
      <c r="I95" s="21" t="s">
        <v>40</v>
      </c>
      <c r="J95" s="20">
        <v>55.4</v>
      </c>
      <c r="K95" s="21"/>
      <c r="L95" s="20">
        <v>245.53299999999999</v>
      </c>
      <c r="M95" s="21" t="s">
        <v>20</v>
      </c>
      <c r="N95" s="20">
        <v>259.78535274356102</v>
      </c>
      <c r="O95" s="21"/>
      <c r="P95" s="20">
        <v>1339.3858144972719</v>
      </c>
      <c r="Q95" s="21" t="s">
        <v>40</v>
      </c>
      <c r="R95" s="20">
        <v>837.50296028880859</v>
      </c>
      <c r="S95" s="21"/>
      <c r="T95" s="20">
        <v>188.96712050925944</v>
      </c>
      <c r="U95" s="18" t="s">
        <v>20</v>
      </c>
    </row>
    <row r="96" spans="2:21" x14ac:dyDescent="0.25">
      <c r="B96" s="79"/>
      <c r="C96" s="82"/>
      <c r="D96" s="22">
        <v>2018</v>
      </c>
      <c r="E96" s="18"/>
      <c r="F96" s="19">
        <f>188166/1000</f>
        <v>188.166</v>
      </c>
      <c r="G96" s="18"/>
      <c r="H96" s="20" t="s">
        <v>17</v>
      </c>
      <c r="I96" s="21"/>
      <c r="J96" s="20">
        <v>55.633000000000003</v>
      </c>
      <c r="K96" s="21"/>
      <c r="L96" s="20">
        <v>274.63299999999998</v>
      </c>
      <c r="M96" s="21" t="s">
        <v>20</v>
      </c>
      <c r="N96" s="20">
        <v>248.14791195008664</v>
      </c>
      <c r="O96" s="21"/>
      <c r="P96" s="20" t="s">
        <v>17</v>
      </c>
      <c r="Q96" s="21"/>
      <c r="R96" s="20">
        <v>839.30401020976751</v>
      </c>
      <c r="S96" s="21"/>
      <c r="T96" s="20">
        <v>170.01962619204539</v>
      </c>
      <c r="U96" s="18" t="s">
        <v>20</v>
      </c>
    </row>
    <row r="97" spans="2:21" x14ac:dyDescent="0.25">
      <c r="B97" s="80"/>
      <c r="C97" s="83"/>
      <c r="D97" s="22">
        <v>2019</v>
      </c>
      <c r="F97" s="19">
        <f>207565/1000</f>
        <v>207.565</v>
      </c>
      <c r="G97" s="18"/>
      <c r="H97" s="20" t="s">
        <v>17</v>
      </c>
      <c r="I97" s="21"/>
      <c r="J97" s="20">
        <v>58.133000000000003</v>
      </c>
      <c r="K97" s="21"/>
      <c r="L97" s="20">
        <v>277.63299999999998</v>
      </c>
      <c r="M97" s="21" t="s">
        <v>20</v>
      </c>
      <c r="N97" s="20">
        <v>225.16801965649316</v>
      </c>
      <c r="O97" s="21"/>
      <c r="P97" s="20" t="s">
        <v>17</v>
      </c>
      <c r="Q97" s="21"/>
      <c r="R97" s="20">
        <v>803.96676586448314</v>
      </c>
      <c r="S97" s="21"/>
      <c r="T97" s="20">
        <v>168.3409392975619</v>
      </c>
      <c r="U97" s="18" t="s">
        <v>20</v>
      </c>
    </row>
    <row r="98" spans="2:21" x14ac:dyDescent="0.25">
      <c r="B98" s="78" t="s">
        <v>42</v>
      </c>
      <c r="C98" s="81"/>
      <c r="D98" s="23">
        <v>2000</v>
      </c>
      <c r="E98" s="24"/>
      <c r="F98" s="25">
        <v>38.902999999999999</v>
      </c>
      <c r="G98" s="24" t="s">
        <v>38</v>
      </c>
      <c r="H98" s="26">
        <v>7.19</v>
      </c>
      <c r="I98" s="27" t="s">
        <v>38</v>
      </c>
      <c r="J98" s="26">
        <v>2.4729999999999999</v>
      </c>
      <c r="K98" s="27"/>
      <c r="L98" s="26">
        <v>163.91499999999999</v>
      </c>
      <c r="M98" s="27" t="s">
        <v>38</v>
      </c>
      <c r="N98" s="26">
        <v>409.38200138806775</v>
      </c>
      <c r="O98" s="27" t="s">
        <v>38</v>
      </c>
      <c r="P98" s="26">
        <v>2215.0470097357438</v>
      </c>
      <c r="Q98" s="27" t="s">
        <v>38</v>
      </c>
      <c r="R98" s="26">
        <v>6440.0274969672464</v>
      </c>
      <c r="S98" s="27"/>
      <c r="T98" s="26">
        <v>97.161260409358519</v>
      </c>
      <c r="U98" s="24" t="s">
        <v>38</v>
      </c>
    </row>
    <row r="99" spans="2:21" x14ac:dyDescent="0.25">
      <c r="B99" s="79"/>
      <c r="C99" s="82"/>
      <c r="D99" s="17">
        <v>2005</v>
      </c>
      <c r="E99" s="18"/>
      <c r="F99" s="19">
        <v>44.186</v>
      </c>
      <c r="G99" s="18" t="s">
        <v>38</v>
      </c>
      <c r="H99" s="20">
        <v>7.97</v>
      </c>
      <c r="I99" s="21" t="s">
        <v>38</v>
      </c>
      <c r="J99" s="20">
        <v>2.952</v>
      </c>
      <c r="K99" s="21"/>
      <c r="L99" s="20">
        <v>185.49</v>
      </c>
      <c r="M99" s="21" t="s">
        <v>38</v>
      </c>
      <c r="N99" s="20">
        <v>370.41501833159822</v>
      </c>
      <c r="O99" s="21" t="s">
        <v>38</v>
      </c>
      <c r="P99" s="20">
        <v>2053.5957340025093</v>
      </c>
      <c r="Q99" s="21" t="s">
        <v>38</v>
      </c>
      <c r="R99" s="20">
        <v>5544.4302168021677</v>
      </c>
      <c r="S99" s="21"/>
      <c r="T99" s="20">
        <v>88.23741441587147</v>
      </c>
      <c r="U99" s="18" t="s">
        <v>38</v>
      </c>
    </row>
    <row r="100" spans="2:21" x14ac:dyDescent="0.25">
      <c r="B100" s="79"/>
      <c r="C100" s="82"/>
      <c r="D100" s="17">
        <v>2010</v>
      </c>
      <c r="E100" s="18"/>
      <c r="F100" s="19">
        <v>49.241999999999997</v>
      </c>
      <c r="G100" s="18" t="s">
        <v>38</v>
      </c>
      <c r="H100" s="20">
        <v>8.6649999999999991</v>
      </c>
      <c r="I100" s="21" t="s">
        <v>38</v>
      </c>
      <c r="J100" s="20">
        <v>3.3079999999999998</v>
      </c>
      <c r="K100" s="21"/>
      <c r="L100" s="20">
        <v>195.43</v>
      </c>
      <c r="M100" s="21" t="s">
        <v>38</v>
      </c>
      <c r="N100" s="20">
        <v>338.79446407538285</v>
      </c>
      <c r="O100" s="21" t="s">
        <v>38</v>
      </c>
      <c r="P100" s="20">
        <v>1925.3222158107333</v>
      </c>
      <c r="Q100" s="21" t="s">
        <v>38</v>
      </c>
      <c r="R100" s="20">
        <v>5043.2034461910525</v>
      </c>
      <c r="S100" s="21"/>
      <c r="T100" s="20">
        <v>85.365179348104178</v>
      </c>
      <c r="U100" s="18" t="s">
        <v>38</v>
      </c>
    </row>
    <row r="101" spans="2:21" x14ac:dyDescent="0.25">
      <c r="B101" s="79"/>
      <c r="C101" s="82"/>
      <c r="D101" s="17">
        <v>2015</v>
      </c>
      <c r="E101" s="18"/>
      <c r="F101" s="19">
        <v>59.073</v>
      </c>
      <c r="G101" s="18"/>
      <c r="H101" s="20">
        <v>9.5609999999999999</v>
      </c>
      <c r="I101" s="21" t="s">
        <v>38</v>
      </c>
      <c r="J101" s="20">
        <v>3.5990000000000002</v>
      </c>
      <c r="K101" s="21"/>
      <c r="L101" s="20">
        <v>178.06</v>
      </c>
      <c r="M101" s="21" t="s">
        <v>38</v>
      </c>
      <c r="N101" s="20">
        <v>286.73842533814093</v>
      </c>
      <c r="O101" s="21"/>
      <c r="P101" s="20">
        <v>1771.6242024892792</v>
      </c>
      <c r="Q101" s="21" t="s">
        <v>38</v>
      </c>
      <c r="R101" s="20">
        <v>4706.445957210336</v>
      </c>
      <c r="S101" s="21"/>
      <c r="T101" s="20">
        <v>95.128041109738291</v>
      </c>
      <c r="U101" s="18" t="s">
        <v>38</v>
      </c>
    </row>
    <row r="102" spans="2:21" x14ac:dyDescent="0.25">
      <c r="B102" s="79"/>
      <c r="C102" s="82"/>
      <c r="D102" s="22">
        <v>2018</v>
      </c>
      <c r="E102" s="18"/>
      <c r="F102" s="19">
        <f>63278/1000</f>
        <v>63.277999999999999</v>
      </c>
      <c r="G102" s="18"/>
      <c r="H102" s="20">
        <v>9.577</v>
      </c>
      <c r="I102" s="21"/>
      <c r="J102" s="20">
        <v>3.6179999999999999</v>
      </c>
      <c r="K102" s="21"/>
      <c r="L102" s="20">
        <v>192.26300000000001</v>
      </c>
      <c r="M102" s="21" t="s">
        <v>38</v>
      </c>
      <c r="N102" s="20">
        <v>269.60396978412717</v>
      </c>
      <c r="O102" s="21"/>
      <c r="P102" s="20">
        <v>1781.3511538059936</v>
      </c>
      <c r="Q102" s="21" t="s">
        <v>38</v>
      </c>
      <c r="R102" s="20">
        <v>4715.3123272526263</v>
      </c>
      <c r="S102" s="21"/>
      <c r="T102" s="20">
        <v>88.732621461227581</v>
      </c>
      <c r="U102" s="18" t="s">
        <v>38</v>
      </c>
    </row>
    <row r="103" spans="2:21" x14ac:dyDescent="0.25">
      <c r="B103" s="80"/>
      <c r="C103" s="83"/>
      <c r="D103" s="22">
        <v>2019</v>
      </c>
      <c r="F103" s="19">
        <f>64438/1000</f>
        <v>64.438000000000002</v>
      </c>
      <c r="G103" s="18"/>
      <c r="H103" s="20">
        <v>9.5609999999999999</v>
      </c>
      <c r="I103" s="21"/>
      <c r="J103" s="20">
        <v>3.714</v>
      </c>
      <c r="K103" s="21"/>
      <c r="L103" s="20">
        <v>185.39400000000001</v>
      </c>
      <c r="M103" s="21" t="s">
        <v>38</v>
      </c>
      <c r="N103" s="20">
        <v>265.32480834290322</v>
      </c>
      <c r="O103" s="21"/>
      <c r="P103" s="20">
        <v>1788.2020709130845</v>
      </c>
      <c r="Q103" s="21" t="s">
        <v>38</v>
      </c>
      <c r="R103" s="20">
        <v>4603.3925686591274</v>
      </c>
      <c r="S103" s="21"/>
      <c r="T103" s="20">
        <v>92.219812938930062</v>
      </c>
      <c r="U103" s="18" t="s">
        <v>38</v>
      </c>
    </row>
    <row r="104" spans="2:21" x14ac:dyDescent="0.25">
      <c r="B104" s="78" t="s">
        <v>43</v>
      </c>
      <c r="C104" s="81"/>
      <c r="D104" s="23">
        <v>2000</v>
      </c>
      <c r="E104" s="24"/>
      <c r="F104" s="25">
        <v>555.14700000000005</v>
      </c>
      <c r="G104" s="24"/>
      <c r="H104" s="26" t="s">
        <v>17</v>
      </c>
      <c r="I104" s="27"/>
      <c r="J104" s="26" t="s">
        <v>17</v>
      </c>
      <c r="K104" s="27"/>
      <c r="L104" s="26">
        <v>776.35500000000002</v>
      </c>
      <c r="M104" s="27" t="s">
        <v>20</v>
      </c>
      <c r="N104" s="26">
        <v>1896.8866120144753</v>
      </c>
      <c r="O104" s="27"/>
      <c r="P104" s="26" t="s">
        <v>17</v>
      </c>
      <c r="Q104" s="27"/>
      <c r="R104" s="26" t="s">
        <v>17</v>
      </c>
      <c r="S104" s="27"/>
      <c r="T104" s="26">
        <v>1356.4038513308988</v>
      </c>
      <c r="U104" s="24" t="s">
        <v>20</v>
      </c>
    </row>
    <row r="105" spans="2:21" x14ac:dyDescent="0.25">
      <c r="B105" s="79"/>
      <c r="C105" s="82"/>
      <c r="D105" s="17">
        <v>2005</v>
      </c>
      <c r="E105" s="18"/>
      <c r="F105" s="19">
        <v>675.375</v>
      </c>
      <c r="G105" s="18"/>
      <c r="H105" s="20" t="s">
        <v>17</v>
      </c>
      <c r="I105" s="21"/>
      <c r="J105" s="20" t="s">
        <v>17</v>
      </c>
      <c r="K105" s="21"/>
      <c r="L105" s="20">
        <v>908.96199999999999</v>
      </c>
      <c r="M105" s="21" t="s">
        <v>44</v>
      </c>
      <c r="N105" s="20">
        <v>1694.0494895428467</v>
      </c>
      <c r="O105" s="21"/>
      <c r="P105" s="20" t="s">
        <v>17</v>
      </c>
      <c r="Q105" s="21"/>
      <c r="R105" s="20" t="s">
        <v>17</v>
      </c>
      <c r="S105" s="21"/>
      <c r="T105" s="20">
        <v>1278.356761888836</v>
      </c>
      <c r="U105" s="18" t="s">
        <v>44</v>
      </c>
    </row>
    <row r="106" spans="2:21" x14ac:dyDescent="0.25">
      <c r="B106" s="79"/>
      <c r="C106" s="82"/>
      <c r="D106" s="17">
        <v>2010</v>
      </c>
      <c r="E106" s="18"/>
      <c r="F106" s="19">
        <v>846.47199999999998</v>
      </c>
      <c r="G106" s="18"/>
      <c r="H106" s="20" t="s">
        <v>17</v>
      </c>
      <c r="I106" s="21"/>
      <c r="J106" s="20" t="s">
        <v>17</v>
      </c>
      <c r="K106" s="21"/>
      <c r="L106" s="20">
        <v>1073.6379999999999</v>
      </c>
      <c r="M106" s="21" t="s">
        <v>20</v>
      </c>
      <c r="N106" s="20">
        <v>1454.2485646306081</v>
      </c>
      <c r="O106" s="21"/>
      <c r="P106" s="20" t="s">
        <v>17</v>
      </c>
      <c r="Q106" s="21"/>
      <c r="R106" s="20" t="s">
        <v>17</v>
      </c>
      <c r="S106" s="21"/>
      <c r="T106" s="20">
        <v>1146.5509706251084</v>
      </c>
      <c r="U106" s="18" t="s">
        <v>20</v>
      </c>
    </row>
    <row r="107" spans="2:21" x14ac:dyDescent="0.25">
      <c r="B107" s="79"/>
      <c r="C107" s="82"/>
      <c r="D107" s="17">
        <v>2014</v>
      </c>
      <c r="E107" s="18"/>
      <c r="F107" s="19">
        <v>938.86099999999999</v>
      </c>
      <c r="G107" s="18"/>
      <c r="H107" s="20" t="s">
        <v>17</v>
      </c>
      <c r="I107" s="21"/>
      <c r="J107" s="20" t="s">
        <v>17</v>
      </c>
      <c r="K107" s="21"/>
      <c r="L107" s="20">
        <v>1780.0060000000001</v>
      </c>
      <c r="M107" s="21" t="s">
        <v>20</v>
      </c>
      <c r="N107" s="20">
        <v>1378.1159234434065</v>
      </c>
      <c r="O107" s="21"/>
      <c r="P107" s="20" t="s">
        <v>17</v>
      </c>
      <c r="Q107" s="21"/>
      <c r="R107" s="20" t="s">
        <v>17</v>
      </c>
      <c r="S107" s="21"/>
      <c r="T107" s="20">
        <v>726.884793646763</v>
      </c>
      <c r="U107" s="18" t="s">
        <v>20</v>
      </c>
    </row>
    <row r="108" spans="2:21" x14ac:dyDescent="0.25">
      <c r="B108" s="79"/>
      <c r="C108" s="82"/>
      <c r="D108" s="22">
        <v>2018</v>
      </c>
      <c r="E108" s="18"/>
      <c r="F108" s="19">
        <f>1154686/1000</f>
        <v>1154.6859999999999</v>
      </c>
      <c r="G108" s="18"/>
      <c r="H108" s="20" t="s">
        <v>17</v>
      </c>
      <c r="I108" s="21"/>
      <c r="J108" s="20" t="s">
        <v>17</v>
      </c>
      <c r="K108" s="21"/>
      <c r="L108" s="20">
        <v>2336.2040000000002</v>
      </c>
      <c r="M108" s="21" t="s">
        <v>20</v>
      </c>
      <c r="N108" s="20">
        <v>1171.4370833282815</v>
      </c>
      <c r="O108" s="21"/>
      <c r="P108" s="20" t="s">
        <v>17</v>
      </c>
      <c r="Q108" s="21"/>
      <c r="R108" s="20" t="s">
        <v>17</v>
      </c>
      <c r="S108" s="21"/>
      <c r="T108" s="20">
        <v>578.99138945057871</v>
      </c>
      <c r="U108" s="18" t="s">
        <v>20</v>
      </c>
    </row>
    <row r="109" spans="2:21" x14ac:dyDescent="0.25">
      <c r="B109" s="80"/>
      <c r="C109" s="83"/>
      <c r="D109" s="22">
        <v>2019</v>
      </c>
      <c r="F109" s="19">
        <f>1268172/1000</f>
        <v>1268.172</v>
      </c>
      <c r="G109" s="18"/>
      <c r="H109" s="20" t="s">
        <v>17</v>
      </c>
      <c r="I109" s="21"/>
      <c r="J109" s="20" t="s">
        <v>17</v>
      </c>
      <c r="K109" s="21"/>
      <c r="L109" s="20">
        <v>3263.6329999999998</v>
      </c>
      <c r="M109" s="21" t="s">
        <v>20</v>
      </c>
      <c r="N109" s="20">
        <v>1077.4705639298138</v>
      </c>
      <c r="O109" s="21"/>
      <c r="P109" s="20" t="s">
        <v>17</v>
      </c>
      <c r="Q109" s="21"/>
      <c r="R109" s="20" t="s">
        <v>17</v>
      </c>
      <c r="S109" s="21"/>
      <c r="T109" s="20">
        <v>418.68004153653311</v>
      </c>
      <c r="U109" s="18" t="s">
        <v>20</v>
      </c>
    </row>
    <row r="110" spans="2:21" x14ac:dyDescent="0.25">
      <c r="B110" s="78" t="s">
        <v>45</v>
      </c>
      <c r="C110" s="81"/>
      <c r="D110" s="23">
        <v>2010</v>
      </c>
      <c r="E110" s="24"/>
      <c r="F110" s="25" t="s">
        <v>17</v>
      </c>
      <c r="G110" s="24"/>
      <c r="H110" s="26" t="s">
        <v>17</v>
      </c>
      <c r="I110" s="27"/>
      <c r="J110" s="26" t="s">
        <v>17</v>
      </c>
      <c r="K110" s="27"/>
      <c r="L110" s="26">
        <v>169.797</v>
      </c>
      <c r="M110" s="27"/>
      <c r="N110" s="26" t="s">
        <v>17</v>
      </c>
      <c r="O110" s="27"/>
      <c r="P110" s="26" t="s">
        <v>17</v>
      </c>
      <c r="Q110" s="27"/>
      <c r="R110" s="26" t="s">
        <v>17</v>
      </c>
      <c r="S110" s="27"/>
      <c r="T110" s="26">
        <v>1428.3180680459607</v>
      </c>
      <c r="U110" s="24"/>
    </row>
    <row r="111" spans="2:21" x14ac:dyDescent="0.25">
      <c r="B111" s="79"/>
      <c r="C111" s="82"/>
      <c r="D111" s="17">
        <v>2013</v>
      </c>
      <c r="E111" s="18"/>
      <c r="F111" s="19">
        <v>78.587000000000003</v>
      </c>
      <c r="G111" s="18"/>
      <c r="H111" s="20" t="s">
        <v>17</v>
      </c>
      <c r="I111" s="21"/>
      <c r="J111" s="20" t="s">
        <v>17</v>
      </c>
      <c r="K111" s="21"/>
      <c r="L111" s="20">
        <v>288.40499999999997</v>
      </c>
      <c r="M111" s="21"/>
      <c r="N111" s="20">
        <v>3207.0477687149273</v>
      </c>
      <c r="O111" s="21"/>
      <c r="P111" s="20" t="s">
        <v>17</v>
      </c>
      <c r="Q111" s="21"/>
      <c r="R111" s="20" t="s">
        <v>17</v>
      </c>
      <c r="S111" s="21"/>
      <c r="T111" s="20">
        <v>873.88312615939401</v>
      </c>
      <c r="U111" s="18"/>
    </row>
    <row r="112" spans="2:21" x14ac:dyDescent="0.25">
      <c r="B112" s="79"/>
      <c r="C112" s="82"/>
      <c r="D112" s="22">
        <v>2018</v>
      </c>
      <c r="E112" s="18"/>
      <c r="F112" s="19">
        <f>114271/1000</f>
        <v>114.271</v>
      </c>
      <c r="G112" s="18"/>
      <c r="H112" s="20" t="s">
        <v>17</v>
      </c>
      <c r="I112" s="21"/>
      <c r="J112" s="20" t="s">
        <v>17</v>
      </c>
      <c r="K112" s="21"/>
      <c r="L112" s="20" t="s">
        <v>17</v>
      </c>
      <c r="M112" s="21"/>
      <c r="N112" s="20">
        <v>2342.4228369402558</v>
      </c>
      <c r="O112" s="21"/>
      <c r="P112" s="20" t="s">
        <v>17</v>
      </c>
      <c r="Q112" s="21"/>
      <c r="R112" s="20" t="s">
        <v>17</v>
      </c>
      <c r="S112" s="21"/>
      <c r="T112" s="20" t="s">
        <v>17</v>
      </c>
      <c r="U112" s="18"/>
    </row>
    <row r="113" spans="2:21" x14ac:dyDescent="0.25">
      <c r="B113" s="80"/>
      <c r="C113" s="83"/>
      <c r="D113" s="22">
        <v>2019</v>
      </c>
      <c r="F113" s="19">
        <f>125862/1000</f>
        <v>125.86199999999999</v>
      </c>
      <c r="G113" s="18"/>
      <c r="H113" s="20" t="s">
        <v>17</v>
      </c>
      <c r="I113" s="21"/>
      <c r="J113" s="20" t="s">
        <v>17</v>
      </c>
      <c r="K113" s="21"/>
      <c r="L113" s="20">
        <v>578.07799999999997</v>
      </c>
      <c r="M113" s="21"/>
      <c r="N113" s="20">
        <v>2150.180356263209</v>
      </c>
      <c r="O113" s="21"/>
      <c r="P113" s="20" t="s">
        <v>17</v>
      </c>
      <c r="Q113" s="21"/>
      <c r="R113" s="20" t="s">
        <v>17</v>
      </c>
      <c r="S113" s="21"/>
      <c r="T113" s="20">
        <v>468.14789699659912</v>
      </c>
      <c r="U113" s="18"/>
    </row>
    <row r="114" spans="2:21" x14ac:dyDescent="0.25">
      <c r="B114" s="28" t="s">
        <v>46</v>
      </c>
      <c r="C114" s="11"/>
      <c r="D114" s="59" t="s">
        <v>17</v>
      </c>
      <c r="E114" s="24"/>
      <c r="F114" s="25" t="s">
        <v>17</v>
      </c>
      <c r="G114" s="24"/>
      <c r="H114" s="26" t="s">
        <v>17</v>
      </c>
      <c r="I114" s="27"/>
      <c r="J114" s="26" t="s">
        <v>17</v>
      </c>
      <c r="K114" s="27"/>
      <c r="L114" s="26" t="s">
        <v>17</v>
      </c>
      <c r="M114" s="27"/>
      <c r="N114" s="26" t="s">
        <v>17</v>
      </c>
      <c r="O114" s="27"/>
      <c r="P114" s="26" t="s">
        <v>17</v>
      </c>
      <c r="Q114" s="27"/>
      <c r="R114" s="26" t="s">
        <v>17</v>
      </c>
      <c r="S114" s="27"/>
      <c r="T114" s="26" t="s">
        <v>17</v>
      </c>
      <c r="U114" s="24"/>
    </row>
    <row r="115" spans="2:21" x14ac:dyDescent="0.25">
      <c r="B115" s="78" t="s">
        <v>47</v>
      </c>
      <c r="C115" s="81"/>
      <c r="D115" s="23">
        <v>2000</v>
      </c>
      <c r="E115" s="24" t="s">
        <v>40</v>
      </c>
      <c r="F115" s="25">
        <v>8.4380000000000006</v>
      </c>
      <c r="G115" s="24"/>
      <c r="H115" s="26">
        <v>1.899</v>
      </c>
      <c r="I115" s="27"/>
      <c r="J115" s="26">
        <v>3.044</v>
      </c>
      <c r="K115" s="27"/>
      <c r="L115" s="26">
        <v>53.072000000000003</v>
      </c>
      <c r="M115" s="27" t="s">
        <v>20</v>
      </c>
      <c r="N115" s="26">
        <v>456.12420004740454</v>
      </c>
      <c r="O115" s="27"/>
      <c r="P115" s="26">
        <v>2026.7382833070035</v>
      </c>
      <c r="Q115" s="27"/>
      <c r="R115" s="26">
        <v>1264.3810775295663</v>
      </c>
      <c r="S115" s="27"/>
      <c r="T115" s="26">
        <v>72.51989749773891</v>
      </c>
      <c r="U115" s="24" t="s">
        <v>20</v>
      </c>
    </row>
    <row r="116" spans="2:21" x14ac:dyDescent="0.25">
      <c r="B116" s="79"/>
      <c r="C116" s="82"/>
      <c r="D116" s="17">
        <v>2005</v>
      </c>
      <c r="E116" s="18" t="s">
        <v>38</v>
      </c>
      <c r="F116" s="19">
        <v>14.670999999999999</v>
      </c>
      <c r="G116" s="18" t="s">
        <v>48</v>
      </c>
      <c r="H116" s="20">
        <v>2.327</v>
      </c>
      <c r="I116" s="21" t="s">
        <v>48</v>
      </c>
      <c r="J116" s="20">
        <v>3.8</v>
      </c>
      <c r="K116" s="21" t="s">
        <v>48</v>
      </c>
      <c r="L116" s="20">
        <v>50.8</v>
      </c>
      <c r="M116" s="21" t="s">
        <v>20</v>
      </c>
      <c r="N116" s="20">
        <v>287.16358803080908</v>
      </c>
      <c r="O116" s="21" t="s">
        <v>48</v>
      </c>
      <c r="P116" s="20">
        <v>1810.4757198109153</v>
      </c>
      <c r="Q116" s="21" t="s">
        <v>48</v>
      </c>
      <c r="R116" s="20">
        <v>1108.6781578947368</v>
      </c>
      <c r="S116" s="21" t="s">
        <v>48</v>
      </c>
      <c r="T116" s="20">
        <v>82.93261811023622</v>
      </c>
      <c r="U116" s="18" t="s">
        <v>20</v>
      </c>
    </row>
    <row r="117" spans="2:21" x14ac:dyDescent="0.25">
      <c r="B117" s="79"/>
      <c r="C117" s="82"/>
      <c r="D117" s="17">
        <v>2010</v>
      </c>
      <c r="E117" s="18"/>
      <c r="F117" s="19">
        <v>12.215</v>
      </c>
      <c r="G117" s="18" t="s">
        <v>22</v>
      </c>
      <c r="H117" s="20">
        <v>2.7210000000000001</v>
      </c>
      <c r="I117" s="21" t="s">
        <v>40</v>
      </c>
      <c r="J117" s="20">
        <v>4.5670000000000002</v>
      </c>
      <c r="K117" s="21" t="s">
        <v>40</v>
      </c>
      <c r="L117" s="20">
        <v>61.325000000000003</v>
      </c>
      <c r="M117" s="21" t="s">
        <v>49</v>
      </c>
      <c r="N117" s="20">
        <v>381.70929185427752</v>
      </c>
      <c r="O117" s="21"/>
      <c r="P117" s="20">
        <v>1700.4513046674017</v>
      </c>
      <c r="Q117" s="21" t="s">
        <v>40</v>
      </c>
      <c r="R117" s="20">
        <v>1013.1219619005911</v>
      </c>
      <c r="S117" s="21" t="s">
        <v>40</v>
      </c>
      <c r="T117" s="20">
        <v>75.449294741133301</v>
      </c>
      <c r="U117" s="18" t="s">
        <v>49</v>
      </c>
    </row>
    <row r="118" spans="2:21" x14ac:dyDescent="0.25">
      <c r="B118" s="79"/>
      <c r="C118" s="82"/>
      <c r="D118" s="17">
        <v>2015</v>
      </c>
      <c r="E118" s="18"/>
      <c r="F118" s="19">
        <v>13.446</v>
      </c>
      <c r="G118" s="18"/>
      <c r="H118" s="20">
        <v>2.8279999999999998</v>
      </c>
      <c r="I118" s="21" t="s">
        <v>40</v>
      </c>
      <c r="J118" s="20">
        <v>5.1909999999999998</v>
      </c>
      <c r="K118" s="21" t="s">
        <v>40</v>
      </c>
      <c r="L118" s="20">
        <v>58.05</v>
      </c>
      <c r="M118" s="21" t="s">
        <v>49</v>
      </c>
      <c r="N118" s="20">
        <v>349.55429123903019</v>
      </c>
      <c r="O118" s="21"/>
      <c r="P118" s="20">
        <v>1661.9897454031118</v>
      </c>
      <c r="Q118" s="21" t="s">
        <v>40</v>
      </c>
      <c r="R118" s="20">
        <v>905.43382777884801</v>
      </c>
      <c r="S118" s="21" t="s">
        <v>40</v>
      </c>
      <c r="T118" s="20">
        <v>80.966528854435836</v>
      </c>
      <c r="U118" s="18" t="s">
        <v>49</v>
      </c>
    </row>
    <row r="119" spans="2:21" x14ac:dyDescent="0.25">
      <c r="B119" s="79"/>
      <c r="C119" s="82"/>
      <c r="D119" s="22">
        <v>2018</v>
      </c>
      <c r="E119" s="18"/>
      <c r="F119" s="19">
        <f>15962/1000</f>
        <v>15.962</v>
      </c>
      <c r="G119" s="18"/>
      <c r="H119" s="20" t="s">
        <v>17</v>
      </c>
      <c r="I119" s="21"/>
      <c r="J119" s="20" t="s">
        <v>17</v>
      </c>
      <c r="K119" s="21"/>
      <c r="L119" s="20" t="s">
        <v>17</v>
      </c>
      <c r="M119" s="21"/>
      <c r="N119" s="20">
        <v>301.90452324270143</v>
      </c>
      <c r="O119" s="21"/>
      <c r="P119" s="20" t="s">
        <v>17</v>
      </c>
      <c r="Q119" s="21"/>
      <c r="R119" s="20" t="s">
        <v>17</v>
      </c>
      <c r="S119" s="21"/>
      <c r="T119" s="20" t="s">
        <v>17</v>
      </c>
      <c r="U119" s="18"/>
    </row>
    <row r="120" spans="2:21" x14ac:dyDescent="0.25">
      <c r="B120" s="80"/>
      <c r="C120" s="83"/>
      <c r="D120" s="22">
        <v>2019</v>
      </c>
      <c r="F120" s="19">
        <f>16366/1000</f>
        <v>16.366</v>
      </c>
      <c r="G120" s="18"/>
      <c r="H120" s="20" t="s">
        <v>17</v>
      </c>
      <c r="I120" s="21"/>
      <c r="J120" s="20">
        <v>5.2990000000000004</v>
      </c>
      <c r="K120" s="21"/>
      <c r="L120" s="20" t="s">
        <v>17</v>
      </c>
      <c r="M120" s="21"/>
      <c r="N120" s="20">
        <v>298.301356470732</v>
      </c>
      <c r="O120" s="21"/>
      <c r="P120" s="20" t="s">
        <v>17</v>
      </c>
      <c r="Q120" s="21"/>
      <c r="R120" s="20">
        <v>921.30590677486316</v>
      </c>
      <c r="S120" s="21" t="s">
        <v>40</v>
      </c>
      <c r="T120" s="20" t="s">
        <v>17</v>
      </c>
      <c r="U120" s="18"/>
    </row>
    <row r="121" spans="2:21" x14ac:dyDescent="0.25">
      <c r="B121" s="78" t="s">
        <v>50</v>
      </c>
      <c r="C121" s="81"/>
      <c r="D121" s="23">
        <v>2000</v>
      </c>
      <c r="E121" s="24"/>
      <c r="F121" s="25">
        <v>245.315</v>
      </c>
      <c r="G121" s="24"/>
      <c r="H121" s="26">
        <v>88.415999999999997</v>
      </c>
      <c r="I121" s="27"/>
      <c r="J121" s="26">
        <v>142.91</v>
      </c>
      <c r="K121" s="27"/>
      <c r="L121" s="26" t="s">
        <v>17</v>
      </c>
      <c r="M121" s="27"/>
      <c r="N121" s="26">
        <v>519.87825448912622</v>
      </c>
      <c r="O121" s="27"/>
      <c r="P121" s="26">
        <v>1442.4304876945348</v>
      </c>
      <c r="Q121" s="27"/>
      <c r="R121" s="26">
        <v>892.40734728150585</v>
      </c>
      <c r="S121" s="27"/>
      <c r="T121" s="26" t="s">
        <v>17</v>
      </c>
      <c r="U121" s="24"/>
    </row>
    <row r="122" spans="2:21" x14ac:dyDescent="0.25">
      <c r="B122" s="79"/>
      <c r="C122" s="82"/>
      <c r="D122" s="17">
        <v>2006</v>
      </c>
      <c r="E122" s="18"/>
      <c r="F122" s="19">
        <v>266.43099999999998</v>
      </c>
      <c r="G122" s="18"/>
      <c r="H122" s="20">
        <v>94.608000000000004</v>
      </c>
      <c r="I122" s="21"/>
      <c r="J122" s="20">
        <v>174.21799999999999</v>
      </c>
      <c r="K122" s="21"/>
      <c r="L122" s="20">
        <v>1168.8330000000001</v>
      </c>
      <c r="M122" s="21"/>
      <c r="N122" s="20">
        <v>481.68481520543787</v>
      </c>
      <c r="O122" s="21"/>
      <c r="P122" s="20">
        <v>1356.5001585489599</v>
      </c>
      <c r="Q122" s="21"/>
      <c r="R122" s="20">
        <v>736.63896382692951</v>
      </c>
      <c r="S122" s="21"/>
      <c r="T122" s="20">
        <v>109.79820641614327</v>
      </c>
      <c r="U122" s="18"/>
    </row>
    <row r="123" spans="2:21" x14ac:dyDescent="0.25">
      <c r="B123" s="79"/>
      <c r="C123" s="82"/>
      <c r="D123" s="17">
        <v>2010</v>
      </c>
      <c r="E123" s="18"/>
      <c r="F123" s="19">
        <v>283.548</v>
      </c>
      <c r="G123" s="18"/>
      <c r="H123" s="20">
        <v>98.739000000000004</v>
      </c>
      <c r="I123" s="21"/>
      <c r="J123" s="20">
        <v>197.61600000000001</v>
      </c>
      <c r="K123" s="21"/>
      <c r="L123" s="20">
        <v>1294.2339999999999</v>
      </c>
      <c r="M123" s="21"/>
      <c r="N123" s="20">
        <v>453.36899925233121</v>
      </c>
      <c r="O123" s="21"/>
      <c r="P123" s="20">
        <v>1301.9361447857484</v>
      </c>
      <c r="Q123" s="21"/>
      <c r="R123" s="20">
        <v>650.51348575014163</v>
      </c>
      <c r="S123" s="21"/>
      <c r="T123" s="20">
        <v>99.326607862256765</v>
      </c>
      <c r="U123" s="18"/>
    </row>
    <row r="124" spans="2:21" x14ac:dyDescent="0.25">
      <c r="B124" s="79"/>
      <c r="C124" s="82"/>
      <c r="D124" s="17">
        <v>2014</v>
      </c>
      <c r="E124" s="18"/>
      <c r="F124" s="19">
        <v>300.07499999999999</v>
      </c>
      <c r="G124" s="18"/>
      <c r="H124" s="20">
        <v>100.994</v>
      </c>
      <c r="I124" s="21"/>
      <c r="J124" s="20">
        <v>216.077</v>
      </c>
      <c r="K124" s="21"/>
      <c r="L124" s="20">
        <v>1394.9849999999999</v>
      </c>
      <c r="M124" s="21"/>
      <c r="N124" s="20">
        <v>426.47657418978588</v>
      </c>
      <c r="O124" s="21"/>
      <c r="P124" s="20">
        <v>1267.1540685585283</v>
      </c>
      <c r="Q124" s="21"/>
      <c r="R124" s="20">
        <v>592.26552571537002</v>
      </c>
      <c r="S124" s="21"/>
      <c r="T124" s="20">
        <v>91.739307591121062</v>
      </c>
      <c r="U124" s="18"/>
    </row>
    <row r="125" spans="2:21" x14ac:dyDescent="0.25">
      <c r="B125" s="79"/>
      <c r="C125" s="82"/>
      <c r="D125" s="22">
        <v>2018</v>
      </c>
      <c r="E125" s="18"/>
      <c r="F125" s="19">
        <f>315406/1000</f>
        <v>315.40600000000001</v>
      </c>
      <c r="G125" s="18"/>
      <c r="H125" s="20">
        <v>101.81100000000001</v>
      </c>
      <c r="I125" s="21"/>
      <c r="J125" s="20">
        <v>240.37100000000001</v>
      </c>
      <c r="K125" s="21"/>
      <c r="L125" s="20">
        <v>1487.444</v>
      </c>
      <c r="M125" s="21"/>
      <c r="N125" s="20">
        <v>402.21175247141781</v>
      </c>
      <c r="O125" s="21"/>
      <c r="P125" s="20">
        <v>1246.0343184921078</v>
      </c>
      <c r="Q125" s="21"/>
      <c r="R125" s="20">
        <v>527.76749275078942</v>
      </c>
      <c r="S125" s="21"/>
      <c r="T125" s="20">
        <v>85.28724442735323</v>
      </c>
      <c r="U125" s="18"/>
    </row>
    <row r="126" spans="2:21" x14ac:dyDescent="0.25">
      <c r="B126" s="80"/>
      <c r="C126" s="83"/>
      <c r="D126" s="22">
        <v>2019</v>
      </c>
      <c r="F126" s="19" t="s">
        <v>17</v>
      </c>
      <c r="G126" s="18"/>
      <c r="H126" s="20" t="s">
        <v>17</v>
      </c>
      <c r="I126" s="21"/>
      <c r="J126" s="20" t="s">
        <v>17</v>
      </c>
      <c r="K126" s="21"/>
      <c r="L126" s="20" t="s">
        <v>17</v>
      </c>
      <c r="M126" s="21"/>
      <c r="N126" s="20" t="s">
        <v>17</v>
      </c>
      <c r="O126" s="21"/>
      <c r="P126" s="20" t="s">
        <v>17</v>
      </c>
      <c r="Q126" s="21"/>
      <c r="R126" s="20" t="s">
        <v>17</v>
      </c>
      <c r="S126" s="21"/>
      <c r="T126" s="20" t="s">
        <v>17</v>
      </c>
      <c r="U126" s="18"/>
    </row>
    <row r="127" spans="2:21" x14ac:dyDescent="0.25">
      <c r="B127" s="78" t="s">
        <v>51</v>
      </c>
      <c r="C127" s="81"/>
      <c r="D127" s="23">
        <v>2000</v>
      </c>
      <c r="E127" s="24"/>
      <c r="F127" s="25">
        <v>61.747999999999998</v>
      </c>
      <c r="G127" s="24"/>
      <c r="H127" s="26">
        <v>17.286999999999999</v>
      </c>
      <c r="I127" s="27" t="s">
        <v>38</v>
      </c>
      <c r="J127" s="26">
        <v>23.632000000000001</v>
      </c>
      <c r="K127" s="27" t="s">
        <v>38</v>
      </c>
      <c r="L127" s="26">
        <v>232.566</v>
      </c>
      <c r="M127" s="27" t="s">
        <v>38</v>
      </c>
      <c r="N127" s="26">
        <v>497.76143356869864</v>
      </c>
      <c r="O127" s="27"/>
      <c r="P127" s="26">
        <v>1777.9703245213168</v>
      </c>
      <c r="Q127" s="27" t="s">
        <v>38</v>
      </c>
      <c r="R127" s="26">
        <v>1300.5997376438727</v>
      </c>
      <c r="S127" s="27" t="s">
        <v>38</v>
      </c>
      <c r="T127" s="26">
        <v>132.15935691373633</v>
      </c>
      <c r="U127" s="24" t="s">
        <v>38</v>
      </c>
    </row>
    <row r="128" spans="2:21" x14ac:dyDescent="0.25">
      <c r="B128" s="79"/>
      <c r="C128" s="82"/>
      <c r="D128" s="17">
        <v>2005</v>
      </c>
      <c r="E128" s="18"/>
      <c r="F128" s="19">
        <v>66.688000000000002</v>
      </c>
      <c r="G128" s="18"/>
      <c r="H128" s="20">
        <v>18.178000000000001</v>
      </c>
      <c r="I128" s="21"/>
      <c r="J128" s="20">
        <v>25.425999999999998</v>
      </c>
      <c r="K128" s="21" t="s">
        <v>38</v>
      </c>
      <c r="L128" s="20">
        <v>281.43</v>
      </c>
      <c r="M128" s="21"/>
      <c r="N128" s="20">
        <v>484.16476727447213</v>
      </c>
      <c r="O128" s="21"/>
      <c r="P128" s="20">
        <v>1776.2119044999449</v>
      </c>
      <c r="Q128" s="21"/>
      <c r="R128" s="20">
        <v>1269.8804373475971</v>
      </c>
      <c r="S128" s="21" t="s">
        <v>38</v>
      </c>
      <c r="T128" s="20">
        <v>114.72828056710371</v>
      </c>
      <c r="U128" s="18"/>
    </row>
    <row r="129" spans="2:21" x14ac:dyDescent="0.25">
      <c r="B129" s="79"/>
      <c r="C129" s="82"/>
      <c r="D129" s="17">
        <v>2010</v>
      </c>
      <c r="E129" s="18"/>
      <c r="F129" s="19">
        <v>77.488</v>
      </c>
      <c r="G129" s="18"/>
      <c r="H129" s="20">
        <v>19.8</v>
      </c>
      <c r="I129" s="21"/>
      <c r="J129" s="20">
        <v>30.92</v>
      </c>
      <c r="K129" s="21" t="s">
        <v>38</v>
      </c>
      <c r="L129" s="20">
        <v>318.565</v>
      </c>
      <c r="M129" s="21"/>
      <c r="N129" s="20">
        <v>440.95431550691717</v>
      </c>
      <c r="O129" s="21"/>
      <c r="P129" s="20">
        <v>1725.6903030303029</v>
      </c>
      <c r="Q129" s="21"/>
      <c r="R129" s="20">
        <v>1105.0668822768434</v>
      </c>
      <c r="S129" s="21" t="s">
        <v>38</v>
      </c>
      <c r="T129" s="20">
        <v>107.258072920754</v>
      </c>
      <c r="U129" s="18"/>
    </row>
    <row r="130" spans="2:21" x14ac:dyDescent="0.25">
      <c r="B130" s="79"/>
      <c r="C130" s="82"/>
      <c r="D130" s="17">
        <v>2015</v>
      </c>
      <c r="E130" s="18"/>
      <c r="F130" s="19">
        <v>91.268000000000001</v>
      </c>
      <c r="G130" s="18"/>
      <c r="H130" s="20">
        <v>22.454000000000001</v>
      </c>
      <c r="I130" s="21"/>
      <c r="J130" s="20">
        <v>35.238</v>
      </c>
      <c r="K130" s="21"/>
      <c r="L130" s="20">
        <v>353.738</v>
      </c>
      <c r="M130" s="21"/>
      <c r="N130" s="20">
        <v>393.89171451111014</v>
      </c>
      <c r="O130" s="21"/>
      <c r="P130" s="20">
        <v>1601.0380778480448</v>
      </c>
      <c r="Q130" s="21"/>
      <c r="R130" s="20">
        <v>1020.1972018843295</v>
      </c>
      <c r="S130" s="21"/>
      <c r="T130" s="20">
        <v>101.62806653511922</v>
      </c>
      <c r="U130" s="18"/>
    </row>
    <row r="131" spans="2:21" x14ac:dyDescent="0.25">
      <c r="B131" s="79"/>
      <c r="C131" s="82"/>
      <c r="D131" s="22">
        <v>2018</v>
      </c>
      <c r="E131" s="18"/>
      <c r="F131" s="19">
        <f>100710/1000</f>
        <v>100.71</v>
      </c>
      <c r="G131" s="18"/>
      <c r="H131" s="20">
        <v>24.516999999999999</v>
      </c>
      <c r="I131" s="21"/>
      <c r="J131" s="20">
        <v>38.290999999999997</v>
      </c>
      <c r="K131" s="21"/>
      <c r="L131" s="20">
        <v>368.66399999999999</v>
      </c>
      <c r="M131" s="21"/>
      <c r="N131" s="20">
        <v>368.13623274749284</v>
      </c>
      <c r="O131" s="21"/>
      <c r="P131" s="20">
        <v>1512.2160133784721</v>
      </c>
      <c r="Q131" s="21"/>
      <c r="R131" s="20">
        <v>968.24319030581603</v>
      </c>
      <c r="S131" s="21"/>
      <c r="T131" s="20">
        <v>100.56582687759044</v>
      </c>
      <c r="U131" s="18"/>
    </row>
    <row r="132" spans="2:21" x14ac:dyDescent="0.25">
      <c r="B132" s="80"/>
      <c r="C132" s="83"/>
      <c r="D132" s="22">
        <v>2019</v>
      </c>
      <c r="F132" s="19">
        <f>102853/1000</f>
        <v>102.85299999999999</v>
      </c>
      <c r="G132" s="18"/>
      <c r="H132" s="20">
        <v>24.59</v>
      </c>
      <c r="I132" s="21"/>
      <c r="J132" s="20">
        <v>38.966000000000001</v>
      </c>
      <c r="K132" s="21"/>
      <c r="L132" s="20">
        <v>375.31900000000002</v>
      </c>
      <c r="M132" s="21"/>
      <c r="N132" s="20">
        <v>363.73270590065437</v>
      </c>
      <c r="O132" s="21"/>
      <c r="P132" s="20">
        <v>1521.3908092720619</v>
      </c>
      <c r="Q132" s="21"/>
      <c r="R132" s="20">
        <v>960.09341477185239</v>
      </c>
      <c r="S132" s="21"/>
      <c r="T132" s="20">
        <v>99.677874021832096</v>
      </c>
    </row>
    <row r="133" spans="2:21" x14ac:dyDescent="0.25">
      <c r="B133" s="78" t="s">
        <v>52</v>
      </c>
      <c r="C133" s="81"/>
      <c r="D133" s="23">
        <v>2000</v>
      </c>
      <c r="E133" s="24"/>
      <c r="F133" s="25">
        <v>60.895000000000003</v>
      </c>
      <c r="G133" s="24"/>
      <c r="H133" s="26">
        <v>14.41</v>
      </c>
      <c r="I133" s="27"/>
      <c r="J133" s="26">
        <v>50.622999999999998</v>
      </c>
      <c r="K133" s="27" t="s">
        <v>40</v>
      </c>
      <c r="L133" s="26">
        <v>140.28800000000001</v>
      </c>
      <c r="M133" s="27"/>
      <c r="N133" s="26">
        <v>778.16424993841849</v>
      </c>
      <c r="O133" s="27"/>
      <c r="P133" s="26">
        <v>3288.4324774462179</v>
      </c>
      <c r="Q133" s="27"/>
      <c r="R133" s="26">
        <v>936.06289631195307</v>
      </c>
      <c r="S133" s="27" t="s">
        <v>40</v>
      </c>
      <c r="T133" s="26">
        <v>337.77879790145982</v>
      </c>
      <c r="U133" s="24"/>
    </row>
    <row r="134" spans="2:21" x14ac:dyDescent="0.25">
      <c r="B134" s="79"/>
      <c r="C134" s="82"/>
      <c r="D134" s="17">
        <v>2005</v>
      </c>
      <c r="E134" s="18"/>
      <c r="F134" s="19">
        <v>78.341999999999999</v>
      </c>
      <c r="G134" s="18"/>
      <c r="H134" s="20">
        <v>17.771000000000001</v>
      </c>
      <c r="I134" s="21"/>
      <c r="J134" s="20">
        <v>30.6</v>
      </c>
      <c r="K134" s="21"/>
      <c r="L134" s="20">
        <v>185.19499999999999</v>
      </c>
      <c r="M134" s="21"/>
      <c r="N134" s="20">
        <v>621.74181154425469</v>
      </c>
      <c r="O134" s="21"/>
      <c r="P134" s="20">
        <v>2740.8979235833663</v>
      </c>
      <c r="Q134" s="21"/>
      <c r="R134" s="20">
        <v>1591.7809477124183</v>
      </c>
      <c r="S134" s="21"/>
      <c r="T134" s="20">
        <v>263.01194416695915</v>
      </c>
      <c r="U134" s="18"/>
    </row>
    <row r="135" spans="2:21" x14ac:dyDescent="0.25">
      <c r="B135" s="79"/>
      <c r="C135" s="82"/>
      <c r="D135" s="17">
        <v>2010</v>
      </c>
      <c r="E135" s="18"/>
      <c r="F135" s="19">
        <v>98.293000000000006</v>
      </c>
      <c r="G135" s="18"/>
      <c r="H135" s="20">
        <v>20.936</v>
      </c>
      <c r="I135" s="21"/>
      <c r="J135" s="20">
        <v>32.152000000000001</v>
      </c>
      <c r="K135" s="21"/>
      <c r="L135" s="20">
        <v>228.614</v>
      </c>
      <c r="M135" s="21"/>
      <c r="N135" s="20">
        <v>504.13411941847335</v>
      </c>
      <c r="O135" s="21"/>
      <c r="P135" s="20">
        <v>2366.8730894153614</v>
      </c>
      <c r="Q135" s="21"/>
      <c r="R135" s="20">
        <v>1541.2059902960937</v>
      </c>
      <c r="S135" s="21"/>
      <c r="T135" s="20">
        <v>216.75337030977983</v>
      </c>
      <c r="U135" s="18"/>
    </row>
    <row r="136" spans="2:21" x14ac:dyDescent="0.25">
      <c r="B136" s="79"/>
      <c r="C136" s="82"/>
      <c r="D136" s="17">
        <v>2015</v>
      </c>
      <c r="E136" s="18"/>
      <c r="F136" s="19">
        <v>114.322</v>
      </c>
      <c r="G136" s="18"/>
      <c r="H136" s="20">
        <v>23.54</v>
      </c>
      <c r="I136" s="21"/>
      <c r="J136" s="20">
        <v>33.206000000000003</v>
      </c>
      <c r="K136" s="21"/>
      <c r="L136" s="20">
        <v>303.13299999999998</v>
      </c>
      <c r="M136" s="21"/>
      <c r="N136" s="20">
        <v>442.55403159496854</v>
      </c>
      <c r="O136" s="21"/>
      <c r="P136" s="20">
        <v>2149.2634664401021</v>
      </c>
      <c r="Q136" s="21"/>
      <c r="R136" s="20">
        <v>1523.6301270854663</v>
      </c>
      <c r="S136" s="21"/>
      <c r="T136" s="20">
        <v>166.9025213355194</v>
      </c>
      <c r="U136" s="18"/>
    </row>
    <row r="137" spans="2:21" x14ac:dyDescent="0.25">
      <c r="B137" s="79"/>
      <c r="C137" s="82"/>
      <c r="D137" s="22">
        <v>2018</v>
      </c>
      <c r="E137" s="18"/>
      <c r="F137" s="19">
        <f>123230/1000</f>
        <v>123.23</v>
      </c>
      <c r="G137" s="18"/>
      <c r="H137" s="20">
        <v>25.792000000000002</v>
      </c>
      <c r="I137" s="21"/>
      <c r="J137" s="20">
        <v>37.837000000000003</v>
      </c>
      <c r="K137" s="21"/>
      <c r="L137" s="20">
        <v>373.601</v>
      </c>
      <c r="M137" s="21"/>
      <c r="N137" s="20">
        <v>415.25602531851007</v>
      </c>
      <c r="O137" s="21"/>
      <c r="P137" s="20">
        <v>1984.0260545905705</v>
      </c>
      <c r="Q137" s="21"/>
      <c r="R137" s="20">
        <v>1352.4328038692283</v>
      </c>
      <c r="S137" s="21"/>
      <c r="T137" s="20">
        <v>136.96965479214455</v>
      </c>
      <c r="U137" s="18"/>
    </row>
    <row r="138" spans="2:21" x14ac:dyDescent="0.25">
      <c r="B138" s="80"/>
      <c r="C138" s="83"/>
      <c r="D138" s="22">
        <v>2019</v>
      </c>
      <c r="F138" s="19">
        <f>127258/1000</f>
        <v>127.258</v>
      </c>
      <c r="G138" s="18"/>
      <c r="H138" s="20">
        <v>26.486000000000001</v>
      </c>
      <c r="I138" s="21"/>
      <c r="J138" s="20">
        <v>38.941000000000003</v>
      </c>
      <c r="K138" s="21"/>
      <c r="L138" s="20">
        <v>410.69400000000002</v>
      </c>
      <c r="M138" s="21"/>
      <c r="N138" s="20">
        <v>402.52872118059378</v>
      </c>
      <c r="O138" s="21"/>
      <c r="P138" s="20">
        <v>1934.0406252359737</v>
      </c>
      <c r="Q138" s="21"/>
      <c r="R138" s="20">
        <v>1315.4515805962867</v>
      </c>
      <c r="S138" s="21"/>
      <c r="T138" s="20">
        <v>124.72789960408478</v>
      </c>
    </row>
    <row r="139" spans="2:21" x14ac:dyDescent="0.25">
      <c r="B139" s="78" t="s">
        <v>53</v>
      </c>
      <c r="C139" s="81"/>
      <c r="D139" s="23">
        <v>2000</v>
      </c>
      <c r="E139" s="24"/>
      <c r="F139" s="25">
        <v>12.692</v>
      </c>
      <c r="G139" s="24"/>
      <c r="H139" s="26">
        <v>2.3959999999999999</v>
      </c>
      <c r="I139" s="27"/>
      <c r="J139" s="26">
        <v>2.077</v>
      </c>
      <c r="K139" s="27"/>
      <c r="L139" s="26">
        <v>26.706</v>
      </c>
      <c r="M139" s="27"/>
      <c r="N139" s="26">
        <v>275.90884021430821</v>
      </c>
      <c r="O139" s="27"/>
      <c r="P139" s="26">
        <v>1461.5338063439067</v>
      </c>
      <c r="Q139" s="27"/>
      <c r="R139" s="26">
        <v>1686.0062590274435</v>
      </c>
      <c r="S139" s="27"/>
      <c r="T139" s="26">
        <v>131.12540253126639</v>
      </c>
      <c r="U139" s="24"/>
    </row>
    <row r="140" spans="2:21" x14ac:dyDescent="0.25">
      <c r="B140" s="79"/>
      <c r="C140" s="82"/>
      <c r="D140" s="17">
        <v>2005</v>
      </c>
      <c r="E140" s="18"/>
      <c r="F140" s="19">
        <v>12.361000000000001</v>
      </c>
      <c r="G140" s="18"/>
      <c r="H140" s="20">
        <v>2.3679999999999999</v>
      </c>
      <c r="I140" s="21"/>
      <c r="J140" s="20">
        <v>2.3980000000000001</v>
      </c>
      <c r="K140" s="21" t="s">
        <v>40</v>
      </c>
      <c r="L140" s="20">
        <v>24.247</v>
      </c>
      <c r="M140" s="21"/>
      <c r="N140" s="20">
        <v>270.54866111156053</v>
      </c>
      <c r="O140" s="21"/>
      <c r="P140" s="20">
        <v>1412.268581081081</v>
      </c>
      <c r="Q140" s="21"/>
      <c r="R140" s="20">
        <v>1394.600500417014</v>
      </c>
      <c r="S140" s="21" t="s">
        <v>40</v>
      </c>
      <c r="T140" s="20">
        <v>137.92436177671465</v>
      </c>
      <c r="U140" s="18"/>
    </row>
    <row r="141" spans="2:21" x14ac:dyDescent="0.25">
      <c r="B141" s="79"/>
      <c r="C141" s="82"/>
      <c r="D141" s="17">
        <v>2010</v>
      </c>
      <c r="E141" s="18"/>
      <c r="F141" s="19">
        <v>12.226000000000001</v>
      </c>
      <c r="G141" s="18"/>
      <c r="H141" s="20">
        <v>2.456</v>
      </c>
      <c r="I141" s="21"/>
      <c r="J141" s="20">
        <v>2.8759999999999999</v>
      </c>
      <c r="K141" s="21" t="s">
        <v>40</v>
      </c>
      <c r="L141" s="20">
        <v>22.835000000000001</v>
      </c>
      <c r="M141" s="21"/>
      <c r="N141" s="20">
        <v>255.50490757402255</v>
      </c>
      <c r="O141" s="21"/>
      <c r="P141" s="20">
        <v>1271.9067589576548</v>
      </c>
      <c r="Q141" s="21"/>
      <c r="R141" s="20">
        <v>1086.1623783031989</v>
      </c>
      <c r="S141" s="21" t="s">
        <v>40</v>
      </c>
      <c r="T141" s="20">
        <v>136.79890518940223</v>
      </c>
      <c r="U141" s="18"/>
    </row>
    <row r="142" spans="2:21" x14ac:dyDescent="0.25">
      <c r="B142" s="79"/>
      <c r="C142" s="82"/>
      <c r="D142" s="17">
        <v>2015</v>
      </c>
      <c r="E142" s="18"/>
      <c r="F142" s="19">
        <v>12.605</v>
      </c>
      <c r="G142" s="18"/>
      <c r="H142" s="20">
        <v>2.6440000000000001</v>
      </c>
      <c r="I142" s="21"/>
      <c r="J142" s="20">
        <v>3.1920000000000002</v>
      </c>
      <c r="K142" s="21" t="s">
        <v>40</v>
      </c>
      <c r="L142" s="20">
        <v>22.26</v>
      </c>
      <c r="M142" s="21"/>
      <c r="N142" s="20">
        <v>232.60023800079333</v>
      </c>
      <c r="O142" s="21"/>
      <c r="P142" s="20">
        <v>1108.8978819969741</v>
      </c>
      <c r="Q142" s="21"/>
      <c r="R142" s="20">
        <v>918.52318295739337</v>
      </c>
      <c r="S142" s="21" t="s">
        <v>40</v>
      </c>
      <c r="T142" s="20">
        <v>131.71275831087149</v>
      </c>
      <c r="U142" s="18"/>
    </row>
    <row r="143" spans="2:21" x14ac:dyDescent="0.25">
      <c r="B143" s="79"/>
      <c r="C143" s="82"/>
      <c r="D143" s="22">
        <v>2018</v>
      </c>
      <c r="E143" s="18"/>
      <c r="F143" s="19">
        <v>12.9</v>
      </c>
      <c r="G143" s="18"/>
      <c r="H143" s="20">
        <v>2.758</v>
      </c>
      <c r="I143" s="21"/>
      <c r="J143" s="20">
        <v>2.88</v>
      </c>
      <c r="K143" s="21"/>
      <c r="L143" s="20">
        <v>21.792999999999999</v>
      </c>
      <c r="M143" s="21"/>
      <c r="N143" s="20">
        <v>217.13178294573643</v>
      </c>
      <c r="O143" s="21"/>
      <c r="P143" s="20">
        <v>1015.5910079767948</v>
      </c>
      <c r="Q143" s="21"/>
      <c r="R143" s="20">
        <v>972.56944444444446</v>
      </c>
      <c r="S143" s="21"/>
      <c r="T143" s="20">
        <v>128.52750883311154</v>
      </c>
      <c r="U143" s="18"/>
    </row>
    <row r="144" spans="2:21" x14ac:dyDescent="0.25">
      <c r="B144" s="80"/>
      <c r="C144" s="83"/>
      <c r="D144" s="22">
        <v>2019</v>
      </c>
      <c r="F144" s="19">
        <v>12.8</v>
      </c>
      <c r="G144" s="18"/>
      <c r="H144" s="20">
        <v>2.649</v>
      </c>
      <c r="I144" s="21"/>
      <c r="J144" s="20">
        <v>2.6890000000000001</v>
      </c>
      <c r="K144" s="21"/>
      <c r="L144" s="20">
        <v>21.629000000000001</v>
      </c>
      <c r="M144" s="21"/>
      <c r="N144" s="20">
        <v>215.625</v>
      </c>
      <c r="O144" s="21"/>
      <c r="P144" s="20">
        <v>1041.9026047565119</v>
      </c>
      <c r="Q144" s="21"/>
      <c r="R144" s="20">
        <v>1026.4038676087764</v>
      </c>
      <c r="S144" s="21"/>
      <c r="T144" s="20">
        <v>127.60645429747098</v>
      </c>
    </row>
    <row r="145" spans="2:21" x14ac:dyDescent="0.25">
      <c r="B145" s="78" t="s">
        <v>54</v>
      </c>
      <c r="C145" s="81"/>
      <c r="D145" s="23">
        <v>2000</v>
      </c>
      <c r="E145" s="24"/>
      <c r="F145" s="25">
        <v>0.93799999999999994</v>
      </c>
      <c r="G145" s="24"/>
      <c r="H145" s="26">
        <v>0.26</v>
      </c>
      <c r="I145" s="27"/>
      <c r="J145" s="26">
        <v>0.28000000000000003</v>
      </c>
      <c r="K145" s="27"/>
      <c r="L145" s="26">
        <v>3.22</v>
      </c>
      <c r="M145" s="27"/>
      <c r="N145" s="26">
        <v>464.92857142857144</v>
      </c>
      <c r="O145" s="27"/>
      <c r="P145" s="26">
        <v>1677.3192307692307</v>
      </c>
      <c r="Q145" s="27"/>
      <c r="R145" s="26">
        <v>1557.5107142857141</v>
      </c>
      <c r="S145" s="27"/>
      <c r="T145" s="26">
        <v>135.43571428571428</v>
      </c>
      <c r="U145" s="24"/>
    </row>
    <row r="146" spans="2:21" x14ac:dyDescent="0.25">
      <c r="B146" s="79"/>
      <c r="C146" s="82"/>
      <c r="D146" s="17">
        <v>2005</v>
      </c>
      <c r="E146" s="18"/>
      <c r="F146" s="19">
        <v>1.1859999999999999</v>
      </c>
      <c r="G146" s="18"/>
      <c r="H146" s="20">
        <v>0.37</v>
      </c>
      <c r="I146" s="21"/>
      <c r="J146" s="20">
        <v>0.32600000000000001</v>
      </c>
      <c r="K146" s="21"/>
      <c r="L146" s="20">
        <v>5.101</v>
      </c>
      <c r="M146" s="21"/>
      <c r="N146" s="20">
        <v>386.03878583473863</v>
      </c>
      <c r="O146" s="21"/>
      <c r="P146" s="20">
        <v>1237.4108108108107</v>
      </c>
      <c r="Q146" s="21"/>
      <c r="R146" s="20">
        <v>1404.4233128834355</v>
      </c>
      <c r="S146" s="21"/>
      <c r="T146" s="20">
        <v>89.755342089786311</v>
      </c>
      <c r="U146" s="18"/>
    </row>
    <row r="147" spans="2:21" x14ac:dyDescent="0.25">
      <c r="B147" s="79"/>
      <c r="C147" s="82"/>
      <c r="D147" s="17">
        <v>2010</v>
      </c>
      <c r="E147" s="18"/>
      <c r="F147" s="19">
        <v>1.4039999999999999</v>
      </c>
      <c r="G147" s="18"/>
      <c r="H147" s="20">
        <v>0.42199999999999999</v>
      </c>
      <c r="I147" s="21"/>
      <c r="J147" s="20">
        <v>0.374</v>
      </c>
      <c r="K147" s="21"/>
      <c r="L147" s="20">
        <v>5.6020000000000003</v>
      </c>
      <c r="M147" s="21"/>
      <c r="N147" s="20">
        <v>361.74430199430202</v>
      </c>
      <c r="O147" s="21"/>
      <c r="P147" s="20">
        <v>1203.5284360189573</v>
      </c>
      <c r="Q147" s="21"/>
      <c r="R147" s="20">
        <v>1357.9919786096257</v>
      </c>
      <c r="S147" s="21"/>
      <c r="T147" s="20">
        <v>90.662084969653691</v>
      </c>
      <c r="U147" s="18"/>
    </row>
    <row r="148" spans="2:21" x14ac:dyDescent="0.25">
      <c r="B148" s="79"/>
      <c r="C148" s="82"/>
      <c r="D148" s="17">
        <v>2015</v>
      </c>
      <c r="E148" s="18"/>
      <c r="F148" s="19">
        <v>1.6559999999999999</v>
      </c>
      <c r="G148" s="18"/>
      <c r="H148" s="20">
        <v>0.50600000000000001</v>
      </c>
      <c r="I148" s="21"/>
      <c r="J148" s="20">
        <v>0.39700000000000002</v>
      </c>
      <c r="K148" s="21"/>
      <c r="L148" s="20">
        <v>6.7830000000000004</v>
      </c>
      <c r="M148" s="21"/>
      <c r="N148" s="20">
        <v>342.23490338164254</v>
      </c>
      <c r="O148" s="21"/>
      <c r="P148" s="20">
        <v>1120.0415019762845</v>
      </c>
      <c r="Q148" s="21"/>
      <c r="R148" s="20">
        <v>1427.5591939546598</v>
      </c>
      <c r="S148" s="21"/>
      <c r="T148" s="20">
        <v>83.553147574819391</v>
      </c>
      <c r="U148" s="18"/>
    </row>
    <row r="149" spans="2:21" x14ac:dyDescent="0.25">
      <c r="B149" s="79"/>
      <c r="C149" s="82"/>
      <c r="D149" s="17">
        <v>2016</v>
      </c>
      <c r="E149" s="18"/>
      <c r="F149" s="19">
        <v>1.6830000000000001</v>
      </c>
      <c r="G149" s="18"/>
      <c r="H149" s="20">
        <v>0.55000000000000004</v>
      </c>
      <c r="I149" s="21"/>
      <c r="J149" s="20">
        <v>0.40600000000000003</v>
      </c>
      <c r="K149" s="21"/>
      <c r="L149" s="20">
        <v>6.8360000000000003</v>
      </c>
      <c r="M149" s="21"/>
      <c r="N149" s="20">
        <v>342.09566250742716</v>
      </c>
      <c r="O149" s="21"/>
      <c r="P149" s="20">
        <v>1046.8127272727272</v>
      </c>
      <c r="Q149" s="21"/>
      <c r="R149" s="20">
        <v>1418.0960591133003</v>
      </c>
      <c r="S149" s="21"/>
      <c r="T149" s="20">
        <v>84.222791105909877</v>
      </c>
      <c r="U149" s="18"/>
    </row>
    <row r="150" spans="2:21" x14ac:dyDescent="0.25">
      <c r="B150" s="79"/>
      <c r="C150" s="82"/>
      <c r="D150" s="22">
        <v>2018</v>
      </c>
      <c r="E150" s="18"/>
      <c r="F150" s="19" t="s">
        <v>17</v>
      </c>
      <c r="G150" s="18"/>
      <c r="H150" s="20" t="s">
        <v>17</v>
      </c>
      <c r="I150" s="21"/>
      <c r="J150" s="20" t="s">
        <v>17</v>
      </c>
      <c r="K150" s="21"/>
      <c r="L150" s="20" t="s">
        <v>17</v>
      </c>
      <c r="M150" s="21"/>
      <c r="N150" s="20" t="s">
        <v>17</v>
      </c>
      <c r="O150" s="21"/>
      <c r="P150" s="20" t="s">
        <v>17</v>
      </c>
      <c r="Q150" s="21"/>
      <c r="R150" s="20" t="s">
        <v>17</v>
      </c>
      <c r="S150" s="21"/>
      <c r="T150" s="20" t="s">
        <v>17</v>
      </c>
      <c r="U150" s="18"/>
    </row>
    <row r="151" spans="2:21" x14ac:dyDescent="0.25">
      <c r="B151" s="80"/>
      <c r="C151" s="83"/>
      <c r="D151" s="22">
        <v>2019</v>
      </c>
      <c r="F151" s="19" t="s">
        <v>17</v>
      </c>
      <c r="G151" s="18"/>
      <c r="H151" s="20" t="s">
        <v>17</v>
      </c>
      <c r="I151" s="21"/>
      <c r="J151" s="20" t="s">
        <v>17</v>
      </c>
      <c r="K151" s="21"/>
      <c r="L151" s="20" t="s">
        <v>17</v>
      </c>
      <c r="M151" s="21"/>
      <c r="N151" s="20" t="s">
        <v>17</v>
      </c>
      <c r="O151" s="21"/>
      <c r="P151" s="20" t="s">
        <v>17</v>
      </c>
      <c r="Q151" s="21"/>
      <c r="R151" s="20" t="s">
        <v>17</v>
      </c>
      <c r="S151" s="21"/>
      <c r="T151" s="20" t="s">
        <v>17</v>
      </c>
      <c r="U151" s="18"/>
    </row>
    <row r="152" spans="2:21" x14ac:dyDescent="0.25">
      <c r="B152" s="78" t="s">
        <v>55</v>
      </c>
      <c r="C152" s="81"/>
      <c r="D152" s="23">
        <v>2000</v>
      </c>
      <c r="E152" s="24"/>
      <c r="F152" s="25">
        <v>6.819</v>
      </c>
      <c r="G152" s="24"/>
      <c r="H152" s="26">
        <v>1.2370000000000001</v>
      </c>
      <c r="I152" s="27"/>
      <c r="J152" s="26">
        <v>1.4339999999999999</v>
      </c>
      <c r="K152" s="27" t="s">
        <v>38</v>
      </c>
      <c r="L152" s="26">
        <v>10.842000000000001</v>
      </c>
      <c r="M152" s="27"/>
      <c r="N152" s="26">
        <v>349.63528376594809</v>
      </c>
      <c r="O152" s="27"/>
      <c r="P152" s="26">
        <v>1927.3751010509295</v>
      </c>
      <c r="Q152" s="27"/>
      <c r="R152" s="26">
        <v>1662.5962343096235</v>
      </c>
      <c r="S152" s="27" t="s">
        <v>38</v>
      </c>
      <c r="T152" s="26">
        <v>219.90066408411732</v>
      </c>
      <c r="U152" s="24"/>
    </row>
    <row r="153" spans="2:21" x14ac:dyDescent="0.25">
      <c r="B153" s="79"/>
      <c r="C153" s="82"/>
      <c r="D153" s="17">
        <v>2005</v>
      </c>
      <c r="E153" s="18"/>
      <c r="F153" s="19">
        <v>6.6280000000000001</v>
      </c>
      <c r="G153" s="18"/>
      <c r="H153" s="20">
        <v>1.421</v>
      </c>
      <c r="I153" s="21"/>
      <c r="J153" s="20">
        <v>1.2789999999999999</v>
      </c>
      <c r="K153" s="21"/>
      <c r="L153" s="20">
        <v>11.204000000000001</v>
      </c>
      <c r="M153" s="21"/>
      <c r="N153" s="20">
        <v>339.76810500905253</v>
      </c>
      <c r="O153" s="21"/>
      <c r="P153" s="20">
        <v>1584.7874736101337</v>
      </c>
      <c r="Q153" s="21"/>
      <c r="R153" s="20">
        <v>1760.7372947615327</v>
      </c>
      <c r="S153" s="21"/>
      <c r="T153" s="20">
        <v>200.99812566940378</v>
      </c>
      <c r="U153" s="18"/>
    </row>
    <row r="154" spans="2:21" x14ac:dyDescent="0.25">
      <c r="B154" s="79"/>
      <c r="C154" s="82"/>
      <c r="D154" s="17">
        <v>2010</v>
      </c>
      <c r="E154" s="18"/>
      <c r="F154" s="19">
        <v>6.5170000000000003</v>
      </c>
      <c r="G154" s="18"/>
      <c r="H154" s="20">
        <v>1.488</v>
      </c>
      <c r="I154" s="21"/>
      <c r="J154" s="20">
        <v>1.4330000000000001</v>
      </c>
      <c r="K154" s="21"/>
      <c r="L154" s="20">
        <v>10.513999999999999</v>
      </c>
      <c r="M154" s="21"/>
      <c r="N154" s="20">
        <v>325.12628510050632</v>
      </c>
      <c r="O154" s="21"/>
      <c r="P154" s="20">
        <v>1423.9569892473119</v>
      </c>
      <c r="Q154" s="21"/>
      <c r="R154" s="20">
        <v>1478.6099092812281</v>
      </c>
      <c r="S154" s="21"/>
      <c r="T154" s="20">
        <v>201.52634582461482</v>
      </c>
      <c r="U154" s="18"/>
    </row>
    <row r="155" spans="2:21" x14ac:dyDescent="0.25">
      <c r="B155" s="79"/>
      <c r="C155" s="82"/>
      <c r="D155" s="17">
        <v>2015</v>
      </c>
      <c r="E155" s="18"/>
      <c r="F155" s="19">
        <v>6.3239999999999998</v>
      </c>
      <c r="G155" s="18"/>
      <c r="H155" s="20">
        <v>1.419</v>
      </c>
      <c r="I155" s="21"/>
      <c r="J155" s="20">
        <v>1.5740000000000001</v>
      </c>
      <c r="K155" s="21"/>
      <c r="L155" s="20">
        <v>9.2629999999999999</v>
      </c>
      <c r="M155" s="21"/>
      <c r="N155" s="20">
        <v>315.09535104364329</v>
      </c>
      <c r="O155" s="21"/>
      <c r="P155" s="20">
        <v>1404.2727272727273</v>
      </c>
      <c r="Q155" s="21"/>
      <c r="R155" s="20">
        <v>1265.9866581956796</v>
      </c>
      <c r="S155" s="21"/>
      <c r="T155" s="20">
        <v>215.12069523912339</v>
      </c>
      <c r="U155" s="18"/>
    </row>
    <row r="156" spans="2:21" x14ac:dyDescent="0.25">
      <c r="B156" s="79"/>
      <c r="C156" s="82"/>
      <c r="D156" s="22">
        <v>2018</v>
      </c>
      <c r="E156" s="18"/>
      <c r="F156" s="19">
        <v>6.4</v>
      </c>
      <c r="G156" s="18"/>
      <c r="H156" s="20">
        <v>1.361</v>
      </c>
      <c r="I156" s="21"/>
      <c r="J156" s="20">
        <v>1.65</v>
      </c>
      <c r="K156" s="21"/>
      <c r="L156" s="20">
        <v>8.3919999999999995</v>
      </c>
      <c r="M156" s="21"/>
      <c r="N156" s="20">
        <v>301.25</v>
      </c>
      <c r="O156" s="21"/>
      <c r="P156" s="20">
        <v>1416.6054371785451</v>
      </c>
      <c r="Q156" s="21"/>
      <c r="R156" s="20">
        <v>1168.4848484848485</v>
      </c>
      <c r="S156" s="21"/>
      <c r="T156" s="20">
        <v>229.74261201143949</v>
      </c>
      <c r="U156" s="18"/>
    </row>
    <row r="157" spans="2:21" x14ac:dyDescent="0.25">
      <c r="B157" s="80"/>
      <c r="C157" s="83"/>
      <c r="D157" s="22">
        <v>2019</v>
      </c>
      <c r="F157" s="19">
        <v>6.3</v>
      </c>
      <c r="G157" s="18"/>
      <c r="H157" s="20">
        <v>1.3640000000000001</v>
      </c>
      <c r="I157" s="21"/>
      <c r="J157" s="20">
        <v>1.613</v>
      </c>
      <c r="K157" s="21"/>
      <c r="L157" s="20">
        <v>8.4019999999999992</v>
      </c>
      <c r="M157" s="21"/>
      <c r="N157" s="20">
        <v>302.69841269841271</v>
      </c>
      <c r="O157" s="21"/>
      <c r="P157" s="20">
        <v>1398.0938416422287</v>
      </c>
      <c r="Q157" s="21"/>
      <c r="R157" s="20">
        <v>1182.2690638561687</v>
      </c>
      <c r="S157" s="21"/>
      <c r="T157" s="20">
        <v>226.96976910259465</v>
      </c>
      <c r="U157" s="18"/>
    </row>
    <row r="158" spans="2:21" x14ac:dyDescent="0.25">
      <c r="B158" s="78" t="s">
        <v>56</v>
      </c>
      <c r="C158" s="81"/>
      <c r="D158" s="23">
        <v>2000</v>
      </c>
      <c r="E158" s="24"/>
      <c r="F158" s="25">
        <v>1.024</v>
      </c>
      <c r="G158" s="24" t="s">
        <v>40</v>
      </c>
      <c r="H158" s="26">
        <v>0.157</v>
      </c>
      <c r="I158" s="27" t="s">
        <v>40</v>
      </c>
      <c r="J158" s="26">
        <v>0.75</v>
      </c>
      <c r="K158" s="27" t="s">
        <v>38</v>
      </c>
      <c r="L158" s="26">
        <v>1.4730000000000001</v>
      </c>
      <c r="M158" s="27" t="s">
        <v>57</v>
      </c>
      <c r="N158" s="26">
        <v>387.37109375</v>
      </c>
      <c r="O158" s="27" t="s">
        <v>40</v>
      </c>
      <c r="P158" s="26">
        <v>2526.5477707006371</v>
      </c>
      <c r="Q158" s="27" t="s">
        <v>40</v>
      </c>
      <c r="R158" s="26">
        <v>528.89066666666668</v>
      </c>
      <c r="S158" s="27" t="s">
        <v>38</v>
      </c>
      <c r="T158" s="26">
        <v>270.98099117447384</v>
      </c>
      <c r="U158" s="24" t="s">
        <v>57</v>
      </c>
    </row>
    <row r="159" spans="2:21" x14ac:dyDescent="0.25">
      <c r="B159" s="79"/>
      <c r="C159" s="82"/>
      <c r="D159" s="17">
        <v>2005</v>
      </c>
      <c r="E159" s="18"/>
      <c r="F159" s="19">
        <v>1.407</v>
      </c>
      <c r="G159" s="18" t="s">
        <v>40</v>
      </c>
      <c r="H159" s="20">
        <v>0.19500000000000001</v>
      </c>
      <c r="I159" s="21" t="s">
        <v>40</v>
      </c>
      <c r="J159" s="20">
        <v>0.49299999999999999</v>
      </c>
      <c r="K159" s="21" t="s">
        <v>21</v>
      </c>
      <c r="L159" s="20">
        <v>2.2210000000000001</v>
      </c>
      <c r="M159" s="21"/>
      <c r="N159" s="20">
        <v>289.11656005685853</v>
      </c>
      <c r="O159" s="21" t="s">
        <v>40</v>
      </c>
      <c r="P159" s="20">
        <v>2086.0871794871791</v>
      </c>
      <c r="Q159" s="21" t="s">
        <v>40</v>
      </c>
      <c r="R159" s="20">
        <v>828.72819472616629</v>
      </c>
      <c r="S159" s="21" t="s">
        <v>21</v>
      </c>
      <c r="T159" s="20">
        <v>183.15488518685274</v>
      </c>
      <c r="U159" s="18"/>
    </row>
    <row r="160" spans="2:21" x14ac:dyDescent="0.25">
      <c r="B160" s="79"/>
      <c r="C160" s="82"/>
      <c r="D160" s="17">
        <v>2010</v>
      </c>
      <c r="E160" s="18"/>
      <c r="F160" s="19">
        <v>1.2789999999999999</v>
      </c>
      <c r="G160" s="18"/>
      <c r="H160" s="20">
        <v>0.184</v>
      </c>
      <c r="I160" s="21"/>
      <c r="J160" s="20">
        <v>0.30099999999999999</v>
      </c>
      <c r="K160" s="21"/>
      <c r="L160" s="20">
        <v>2.6859999999999999</v>
      </c>
      <c r="M160" s="21"/>
      <c r="N160" s="20">
        <v>325.34010946051603</v>
      </c>
      <c r="O160" s="21"/>
      <c r="P160" s="20">
        <v>2261.467391304348</v>
      </c>
      <c r="Q160" s="21"/>
      <c r="R160" s="20">
        <v>1382.4252491694353</v>
      </c>
      <c r="S160" s="21"/>
      <c r="T160" s="20">
        <v>154.91809381980642</v>
      </c>
      <c r="U160" s="18"/>
    </row>
    <row r="161" spans="2:23" x14ac:dyDescent="0.25">
      <c r="B161" s="79"/>
      <c r="C161" s="82"/>
      <c r="D161" s="17">
        <v>2015</v>
      </c>
      <c r="E161" s="18"/>
      <c r="F161" s="19">
        <v>1.6359999999999999</v>
      </c>
      <c r="G161" s="18"/>
      <c r="H161" s="20">
        <v>0.20599999999999999</v>
      </c>
      <c r="I161" s="21"/>
      <c r="J161" s="20">
        <v>0.55800000000000005</v>
      </c>
      <c r="K161" s="21"/>
      <c r="L161" s="20">
        <v>3.431</v>
      </c>
      <c r="M161" s="21"/>
      <c r="N161" s="20">
        <v>261.37897310513449</v>
      </c>
      <c r="O161" s="21"/>
      <c r="P161" s="20">
        <v>2075.8058252427186</v>
      </c>
      <c r="Q161" s="21"/>
      <c r="R161" s="20">
        <v>766.3369175627239</v>
      </c>
      <c r="S161" s="21"/>
      <c r="T161" s="20">
        <v>124.63305158845817</v>
      </c>
      <c r="U161" s="18"/>
    </row>
    <row r="162" spans="2:23" x14ac:dyDescent="0.25">
      <c r="B162" s="79"/>
      <c r="C162" s="82"/>
      <c r="D162" s="17">
        <v>2016</v>
      </c>
      <c r="E162" s="18"/>
      <c r="F162" s="19">
        <v>1.7430000000000001</v>
      </c>
      <c r="G162" s="18"/>
      <c r="H162" s="20">
        <v>0.214</v>
      </c>
      <c r="I162" s="21"/>
      <c r="J162" s="20">
        <v>0.60499999999999998</v>
      </c>
      <c r="K162" s="21"/>
      <c r="L162" s="20">
        <v>3.6989999999999998</v>
      </c>
      <c r="M162" s="21"/>
      <c r="N162" s="20">
        <v>246.3350545037292</v>
      </c>
      <c r="O162" s="21"/>
      <c r="P162" s="20">
        <v>2006.3644859813085</v>
      </c>
      <c r="Q162" s="21"/>
      <c r="R162" s="20">
        <v>709.68925619834715</v>
      </c>
      <c r="S162" s="21"/>
      <c r="T162" s="20">
        <v>116.07515544741823</v>
      </c>
      <c r="U162" s="18"/>
    </row>
    <row r="163" spans="2:23" x14ac:dyDescent="0.25">
      <c r="B163" s="78" t="s">
        <v>58</v>
      </c>
      <c r="C163" s="81"/>
      <c r="D163" s="23">
        <v>2000</v>
      </c>
      <c r="E163" s="24"/>
      <c r="F163" s="25">
        <v>160.86099999999999</v>
      </c>
      <c r="G163" s="24"/>
      <c r="H163" s="26">
        <v>9.9619999999999997</v>
      </c>
      <c r="I163" s="27"/>
      <c r="J163" s="26" t="s">
        <v>17</v>
      </c>
      <c r="K163" s="27"/>
      <c r="L163" s="26">
        <v>220.65299999999999</v>
      </c>
      <c r="M163" s="27" t="s">
        <v>34</v>
      </c>
      <c r="N163" s="26">
        <v>632.34514891738831</v>
      </c>
      <c r="O163" s="27"/>
      <c r="P163" s="26">
        <v>10210.768219233085</v>
      </c>
      <c r="Q163" s="27"/>
      <c r="R163" s="26" t="s">
        <v>17</v>
      </c>
      <c r="S163" s="27"/>
      <c r="T163" s="26">
        <v>460.99383647627724</v>
      </c>
      <c r="U163" s="24" t="s">
        <v>34</v>
      </c>
    </row>
    <row r="164" spans="2:23" x14ac:dyDescent="0.25">
      <c r="B164" s="79"/>
      <c r="C164" s="82"/>
      <c r="D164" s="17">
        <v>2005</v>
      </c>
      <c r="E164" s="18"/>
      <c r="F164" s="19">
        <v>187.11500000000001</v>
      </c>
      <c r="G164" s="18"/>
      <c r="H164" s="20">
        <v>9.9570000000000007</v>
      </c>
      <c r="I164" s="21"/>
      <c r="J164" s="20" t="s">
        <v>17</v>
      </c>
      <c r="K164" s="21"/>
      <c r="L164" s="20">
        <v>233.76900000000001</v>
      </c>
      <c r="M164" s="21" t="s">
        <v>34</v>
      </c>
      <c r="N164" s="20">
        <v>579.70888491034918</v>
      </c>
      <c r="O164" s="21"/>
      <c r="P164" s="20">
        <v>10894.067289344179</v>
      </c>
      <c r="Q164" s="21"/>
      <c r="R164" s="20" t="s">
        <v>17</v>
      </c>
      <c r="S164" s="21"/>
      <c r="T164" s="20">
        <v>464.01459560506311</v>
      </c>
      <c r="U164" s="18" t="s">
        <v>34</v>
      </c>
    </row>
    <row r="165" spans="2:23" x14ac:dyDescent="0.25">
      <c r="B165" s="79"/>
      <c r="C165" s="82"/>
      <c r="D165" s="17">
        <v>2010</v>
      </c>
      <c r="E165" s="18"/>
      <c r="F165" s="19">
        <v>228.02799999999999</v>
      </c>
      <c r="G165" s="18"/>
      <c r="H165" s="20">
        <v>13.225</v>
      </c>
      <c r="I165" s="21"/>
      <c r="J165" s="20" t="s">
        <v>17</v>
      </c>
      <c r="K165" s="21"/>
      <c r="L165" s="20">
        <v>275.17099999999999</v>
      </c>
      <c r="M165" s="21" t="s">
        <v>34</v>
      </c>
      <c r="N165" s="20">
        <v>514.49357535039564</v>
      </c>
      <c r="O165" s="21"/>
      <c r="P165" s="20">
        <v>8870.9974291115323</v>
      </c>
      <c r="Q165" s="21"/>
      <c r="R165" s="20" t="s">
        <v>17</v>
      </c>
      <c r="S165" s="21"/>
      <c r="T165" s="20">
        <v>426.34921921278044</v>
      </c>
      <c r="U165" s="18" t="s">
        <v>34</v>
      </c>
    </row>
    <row r="166" spans="2:23" x14ac:dyDescent="0.25">
      <c r="B166" s="79"/>
      <c r="C166" s="82"/>
      <c r="D166" s="17">
        <v>2015</v>
      </c>
      <c r="E166" s="18"/>
      <c r="F166" s="19">
        <v>283.41399999999999</v>
      </c>
      <c r="G166" s="18"/>
      <c r="H166" s="20">
        <v>15.914999999999999</v>
      </c>
      <c r="I166" s="21"/>
      <c r="J166" s="20" t="s">
        <v>17</v>
      </c>
      <c r="K166" s="21"/>
      <c r="L166" s="20">
        <v>335.959</v>
      </c>
      <c r="M166" s="21" t="s">
        <v>34</v>
      </c>
      <c r="N166" s="20">
        <v>444.1945316745115</v>
      </c>
      <c r="O166" s="21"/>
      <c r="P166" s="20">
        <v>7910.2072887213317</v>
      </c>
      <c r="Q166" s="21"/>
      <c r="R166" s="20" t="s">
        <v>17</v>
      </c>
      <c r="S166" s="21"/>
      <c r="T166" s="20">
        <v>374.72116835685307</v>
      </c>
      <c r="U166" s="18" t="s">
        <v>34</v>
      </c>
    </row>
    <row r="167" spans="2:23" x14ac:dyDescent="0.25">
      <c r="B167" s="79"/>
      <c r="C167" s="82"/>
      <c r="D167" s="22">
        <v>2018</v>
      </c>
      <c r="E167" s="18"/>
      <c r="F167" s="19">
        <f>305985/1000</f>
        <v>305.98500000000001</v>
      </c>
      <c r="G167" s="18"/>
      <c r="H167" s="20">
        <v>15.087</v>
      </c>
      <c r="I167" s="21"/>
      <c r="J167" s="20" t="s">
        <v>17</v>
      </c>
      <c r="K167" s="21"/>
      <c r="L167" s="20">
        <v>360.02699999999999</v>
      </c>
      <c r="M167" s="21" t="s">
        <v>34</v>
      </c>
      <c r="N167" s="20">
        <v>412.40910502148796</v>
      </c>
      <c r="O167" s="21"/>
      <c r="P167" s="20">
        <v>8364.2208523894751</v>
      </c>
      <c r="Q167" s="21"/>
      <c r="R167" s="20" t="s">
        <v>17</v>
      </c>
      <c r="S167" s="21"/>
      <c r="T167" s="20">
        <v>350.5</v>
      </c>
      <c r="U167" s="18" t="s">
        <v>34</v>
      </c>
    </row>
    <row r="168" spans="2:23" x14ac:dyDescent="0.25">
      <c r="B168" s="80"/>
      <c r="C168" s="83"/>
      <c r="D168" s="22">
        <v>2019</v>
      </c>
      <c r="F168" s="19">
        <f>309414/1000</f>
        <v>309.41399999999999</v>
      </c>
      <c r="G168" s="18"/>
      <c r="H168" s="20">
        <v>16.87</v>
      </c>
      <c r="I168" s="21"/>
      <c r="J168" s="20" t="s">
        <v>17</v>
      </c>
      <c r="K168" s="21"/>
      <c r="L168" s="20">
        <v>360.21</v>
      </c>
      <c r="M168" s="21" t="s">
        <v>34</v>
      </c>
      <c r="N168" s="20">
        <v>412.31489202169263</v>
      </c>
      <c r="O168" s="21"/>
      <c r="P168" s="20">
        <v>7562.2999407231764</v>
      </c>
      <c r="Q168" s="21"/>
      <c r="R168" s="20" t="s">
        <v>17</v>
      </c>
      <c r="S168" s="21"/>
      <c r="T168" s="20">
        <v>354.1712</v>
      </c>
      <c r="U168" s="18" t="s">
        <v>34</v>
      </c>
    </row>
    <row r="169" spans="2:23" x14ac:dyDescent="0.25">
      <c r="B169" s="78" t="s">
        <v>59</v>
      </c>
      <c r="C169" s="81"/>
      <c r="D169" s="23">
        <v>2000</v>
      </c>
      <c r="E169" s="24"/>
      <c r="F169" s="25">
        <v>266.86900000000003</v>
      </c>
      <c r="G169" s="24"/>
      <c r="H169" s="26">
        <v>61.462000000000003</v>
      </c>
      <c r="I169" s="27"/>
      <c r="J169" s="26">
        <v>47.906999999999996</v>
      </c>
      <c r="K169" s="27"/>
      <c r="L169" s="26">
        <v>821</v>
      </c>
      <c r="M169" s="27"/>
      <c r="N169" s="26">
        <v>305.34740640538985</v>
      </c>
      <c r="O169" s="27"/>
      <c r="P169" s="26">
        <v>1325.823386808109</v>
      </c>
      <c r="Q169" s="27"/>
      <c r="R169" s="26">
        <v>1700.95720875864</v>
      </c>
      <c r="S169" s="27"/>
      <c r="T169" s="26">
        <v>99.25427161997564</v>
      </c>
      <c r="U169" s="24"/>
    </row>
    <row r="170" spans="2:23" x14ac:dyDescent="0.25">
      <c r="B170" s="79"/>
      <c r="C170" s="82"/>
      <c r="D170" s="17">
        <v>2005</v>
      </c>
      <c r="E170" s="18"/>
      <c r="F170" s="19">
        <v>280.012</v>
      </c>
      <c r="G170" s="18"/>
      <c r="H170" s="20">
        <v>63.62</v>
      </c>
      <c r="I170" s="21"/>
      <c r="J170" s="20">
        <v>48.058</v>
      </c>
      <c r="K170" s="21"/>
      <c r="L170" s="20">
        <v>878</v>
      </c>
      <c r="M170" s="21"/>
      <c r="N170" s="20">
        <v>291.67047840806822</v>
      </c>
      <c r="O170" s="21"/>
      <c r="P170" s="20">
        <v>1283.7352090537568</v>
      </c>
      <c r="Q170" s="21"/>
      <c r="R170" s="20">
        <v>1699.4305630696242</v>
      </c>
      <c r="S170" s="21"/>
      <c r="T170" s="20">
        <v>93.019628701594527</v>
      </c>
      <c r="U170" s="18"/>
    </row>
    <row r="171" spans="2:23" x14ac:dyDescent="0.25">
      <c r="B171" s="79"/>
      <c r="C171" s="82"/>
      <c r="D171" s="17">
        <v>2010</v>
      </c>
      <c r="E171" s="18"/>
      <c r="F171" s="19">
        <v>303.64499999999998</v>
      </c>
      <c r="G171" s="18"/>
      <c r="H171" s="20">
        <v>66.427000000000007</v>
      </c>
      <c r="I171" s="21"/>
      <c r="J171" s="20">
        <v>50.603999999999999</v>
      </c>
      <c r="K171" s="21"/>
      <c r="L171" s="20">
        <v>943</v>
      </c>
      <c r="M171" s="21"/>
      <c r="N171" s="20">
        <v>266.41237300136675</v>
      </c>
      <c r="O171" s="21"/>
      <c r="P171" s="20">
        <v>1217.7997651557348</v>
      </c>
      <c r="Q171" s="21"/>
      <c r="R171" s="20">
        <v>1598.5847956683267</v>
      </c>
      <c r="S171" s="21"/>
      <c r="T171" s="20">
        <v>85.784501590668086</v>
      </c>
      <c r="U171" s="18"/>
    </row>
    <row r="172" spans="2:23" x14ac:dyDescent="0.25">
      <c r="B172" s="79"/>
      <c r="C172" s="82"/>
      <c r="D172" s="17">
        <v>2015</v>
      </c>
      <c r="E172" s="18"/>
      <c r="F172" s="19">
        <v>338.12900000000002</v>
      </c>
      <c r="G172" s="18"/>
      <c r="H172" s="20">
        <v>69.977000000000004</v>
      </c>
      <c r="I172" s="21"/>
      <c r="J172" s="20">
        <v>52.567999999999998</v>
      </c>
      <c r="K172" s="21"/>
      <c r="L172" s="20">
        <v>1033</v>
      </c>
      <c r="M172" s="21"/>
      <c r="N172" s="20">
        <v>241.64679456657075</v>
      </c>
      <c r="O172" s="21"/>
      <c r="P172" s="20">
        <v>1167.6377809851808</v>
      </c>
      <c r="Q172" s="21"/>
      <c r="R172" s="20">
        <v>1554.3256163445444</v>
      </c>
      <c r="S172" s="21"/>
      <c r="T172" s="20">
        <v>79.097569215876092</v>
      </c>
      <c r="U172" s="18"/>
    </row>
    <row r="173" spans="2:23" x14ac:dyDescent="0.25">
      <c r="B173" s="79"/>
      <c r="C173" s="82"/>
      <c r="D173" s="22">
        <v>2018</v>
      </c>
      <c r="E173" s="18"/>
      <c r="F173" s="19">
        <f>357401/1000</f>
        <v>357.40100000000001</v>
      </c>
      <c r="G173" s="18"/>
      <c r="H173" s="20">
        <v>71.093000000000004</v>
      </c>
      <c r="I173" s="21"/>
      <c r="J173" s="20">
        <v>54.493000000000002</v>
      </c>
      <c r="K173" s="21"/>
      <c r="L173" s="20">
        <v>1145</v>
      </c>
      <c r="M173" s="21"/>
      <c r="N173" s="20">
        <v>232.57909183242353</v>
      </c>
      <c r="O173" s="21"/>
      <c r="P173" s="20">
        <v>1169.2290380206209</v>
      </c>
      <c r="Q173" s="21"/>
      <c r="R173" s="20">
        <v>1525.4069330005689</v>
      </c>
      <c r="S173" s="21"/>
      <c r="T173" s="20">
        <v>72.597379912663754</v>
      </c>
      <c r="U173" s="18"/>
      <c r="V173" s="57"/>
      <c r="W173" s="18"/>
    </row>
    <row r="174" spans="2:23" x14ac:dyDescent="0.25">
      <c r="B174" s="80"/>
      <c r="C174" s="83"/>
      <c r="D174" s="22">
        <v>2019</v>
      </c>
      <c r="F174" s="19">
        <f>365100/1000</f>
        <v>365.1</v>
      </c>
      <c r="G174" s="18"/>
      <c r="H174" s="20">
        <v>71.040000000000006</v>
      </c>
      <c r="I174" s="21"/>
      <c r="J174" s="20">
        <v>55.414999999999999</v>
      </c>
      <c r="K174" s="21"/>
      <c r="L174" s="20">
        <v>1159</v>
      </c>
      <c r="M174" s="21"/>
      <c r="N174" s="20">
        <v>228.75102711585865</v>
      </c>
      <c r="O174" s="21"/>
      <c r="P174" s="20">
        <v>1175.6334459459458</v>
      </c>
      <c r="Q174" s="21"/>
      <c r="R174" s="20">
        <v>1507.1190110980781</v>
      </c>
      <c r="S174" s="21"/>
      <c r="T174" s="20">
        <v>72.059534081104403</v>
      </c>
      <c r="U174" s="18"/>
    </row>
    <row r="175" spans="2:23" x14ac:dyDescent="0.25">
      <c r="B175" s="78" t="s">
        <v>60</v>
      </c>
      <c r="C175" s="81"/>
      <c r="D175" s="23">
        <v>2000</v>
      </c>
      <c r="E175" s="24"/>
      <c r="F175" s="25">
        <v>15.18</v>
      </c>
      <c r="G175" s="24"/>
      <c r="H175" s="26">
        <v>3.6080000000000001</v>
      </c>
      <c r="I175" s="27"/>
      <c r="J175" s="26" t="s">
        <v>17</v>
      </c>
      <c r="K175" s="27"/>
      <c r="L175" s="26" t="s">
        <v>17</v>
      </c>
      <c r="M175" s="27"/>
      <c r="N175" s="26">
        <v>296.40098814229253</v>
      </c>
      <c r="O175" s="27"/>
      <c r="P175" s="26">
        <v>1247.0529379157429</v>
      </c>
      <c r="Q175" s="27"/>
      <c r="R175" s="26" t="s">
        <v>17</v>
      </c>
      <c r="S175" s="27"/>
      <c r="T175" s="26" t="s">
        <v>17</v>
      </c>
      <c r="U175" s="24"/>
    </row>
    <row r="176" spans="2:23" x14ac:dyDescent="0.25">
      <c r="B176" s="79"/>
      <c r="C176" s="82"/>
      <c r="D176" s="17">
        <v>2005</v>
      </c>
      <c r="E176" s="18"/>
      <c r="F176" s="19">
        <v>16.734000000000002</v>
      </c>
      <c r="G176" s="18"/>
      <c r="H176" s="20">
        <v>3.8940000000000001</v>
      </c>
      <c r="I176" s="21"/>
      <c r="J176" s="20">
        <v>2.9449999999999998</v>
      </c>
      <c r="K176" s="21" t="s">
        <v>38</v>
      </c>
      <c r="L176" s="20">
        <v>63.063000000000002</v>
      </c>
      <c r="M176" s="21"/>
      <c r="N176" s="20">
        <v>276.82347316839963</v>
      </c>
      <c r="O176" s="21"/>
      <c r="P176" s="20">
        <v>1189.6158192090395</v>
      </c>
      <c r="Q176" s="21"/>
      <c r="R176" s="20">
        <v>1572.9589134125636</v>
      </c>
      <c r="S176" s="21" t="s">
        <v>38</v>
      </c>
      <c r="T176" s="20">
        <v>73.456131170416882</v>
      </c>
      <c r="U176" s="18"/>
    </row>
    <row r="177" spans="2:21" x14ac:dyDescent="0.25">
      <c r="B177" s="79"/>
      <c r="C177" s="82"/>
      <c r="D177" s="17">
        <v>2010</v>
      </c>
      <c r="E177" s="18"/>
      <c r="F177" s="19">
        <v>20.114000000000001</v>
      </c>
      <c r="G177" s="18"/>
      <c r="H177" s="20">
        <v>4.2930000000000001</v>
      </c>
      <c r="I177" s="21"/>
      <c r="J177" s="20">
        <v>3.12</v>
      </c>
      <c r="K177" s="21"/>
      <c r="L177" s="20">
        <v>78.856999999999999</v>
      </c>
      <c r="M177" s="21"/>
      <c r="N177" s="20">
        <v>242.90931689370586</v>
      </c>
      <c r="O177" s="21"/>
      <c r="P177" s="20">
        <v>1138.1034241788957</v>
      </c>
      <c r="Q177" s="21"/>
      <c r="R177" s="20">
        <v>1565.9865384615382</v>
      </c>
      <c r="S177" s="21"/>
      <c r="T177" s="20">
        <v>61.958710070126934</v>
      </c>
      <c r="U177" s="18"/>
    </row>
    <row r="178" spans="2:21" x14ac:dyDescent="0.25">
      <c r="B178" s="79"/>
      <c r="C178" s="82"/>
      <c r="D178" s="17">
        <v>2015</v>
      </c>
      <c r="E178" s="18"/>
      <c r="F178" s="19">
        <v>22.847999999999999</v>
      </c>
      <c r="G178" s="18"/>
      <c r="H178" s="20">
        <v>4.4340000000000002</v>
      </c>
      <c r="I178" s="21"/>
      <c r="J178" s="20">
        <v>3.863</v>
      </c>
      <c r="K178" s="21"/>
      <c r="L178" s="20">
        <v>89.965999999999994</v>
      </c>
      <c r="M178" s="21"/>
      <c r="N178" s="20">
        <v>227.58385854341739</v>
      </c>
      <c r="O178" s="21"/>
      <c r="P178" s="20">
        <v>1172.7189896256202</v>
      </c>
      <c r="Q178" s="21"/>
      <c r="R178" s="20">
        <v>1346.0616101475539</v>
      </c>
      <c r="S178" s="21"/>
      <c r="T178" s="20">
        <v>57.797790276326616</v>
      </c>
      <c r="U178" s="18"/>
    </row>
    <row r="179" spans="2:21" x14ac:dyDescent="0.25">
      <c r="B179" s="79"/>
      <c r="C179" s="82"/>
      <c r="D179" s="22">
        <v>2018</v>
      </c>
      <c r="E179" s="18"/>
      <c r="F179" s="19">
        <f>25804/1000</f>
        <v>25.803999999999998</v>
      </c>
      <c r="G179" s="18"/>
      <c r="H179" s="20">
        <v>4.7759999999999998</v>
      </c>
      <c r="I179" s="57"/>
      <c r="J179" s="20">
        <v>4.4160000000000004</v>
      </c>
      <c r="K179" s="57"/>
      <c r="L179" s="20">
        <v>94.096000000000004</v>
      </c>
      <c r="M179" s="18"/>
      <c r="N179" s="56">
        <v>206.86715237947607</v>
      </c>
      <c r="O179" s="18"/>
      <c r="P179" s="56">
        <v>1117.671691792295</v>
      </c>
      <c r="Q179" s="18"/>
      <c r="R179" s="56">
        <v>1208.7862318840578</v>
      </c>
      <c r="S179" s="18"/>
      <c r="T179" s="56">
        <v>56.72929773847985</v>
      </c>
      <c r="U179" s="18"/>
    </row>
    <row r="180" spans="2:21" x14ac:dyDescent="0.25">
      <c r="B180" s="80"/>
      <c r="C180" s="83"/>
      <c r="D180" s="22">
        <v>2019</v>
      </c>
      <c r="F180" s="19">
        <f>26572/1000</f>
        <v>26.571999999999999</v>
      </c>
      <c r="H180" s="58">
        <v>4.8449999999999998</v>
      </c>
      <c r="I180" s="57"/>
      <c r="J180" s="58">
        <v>4.5910000000000002</v>
      </c>
      <c r="K180" s="57"/>
      <c r="L180" s="20">
        <v>95.623999999999995</v>
      </c>
      <c r="M180" s="4"/>
      <c r="N180" s="56">
        <v>202.4311305133223</v>
      </c>
      <c r="P180" s="56">
        <v>1110.216718266254</v>
      </c>
      <c r="R180" s="56">
        <v>1171.6401655412765</v>
      </c>
      <c r="T180" s="56">
        <v>56.251568643855101</v>
      </c>
    </row>
    <row r="181" spans="2:21" s="34" customFormat="1" x14ac:dyDescent="0.25">
      <c r="B181" s="84" t="s">
        <v>61</v>
      </c>
      <c r="C181" s="81"/>
      <c r="D181" s="29">
        <v>2000</v>
      </c>
      <c r="E181" s="24" t="s">
        <v>62</v>
      </c>
      <c r="F181" s="30">
        <v>85.031000000000006</v>
      </c>
      <c r="G181" s="31"/>
      <c r="H181" s="32">
        <v>11.757999999999999</v>
      </c>
      <c r="I181" s="33"/>
      <c r="J181" s="32">
        <v>22.161000000000001</v>
      </c>
      <c r="K181" s="33"/>
      <c r="L181" s="32">
        <v>189.63200000000001</v>
      </c>
      <c r="M181" s="33"/>
      <c r="N181" s="32">
        <v>453.369888628853</v>
      </c>
      <c r="O181" s="33"/>
      <c r="P181" s="32">
        <v>3278.6609117196808</v>
      </c>
      <c r="Q181" s="33"/>
      <c r="R181" s="32">
        <v>1739.5647759577637</v>
      </c>
      <c r="S181" s="33"/>
      <c r="T181" s="32">
        <v>203.29108483800204</v>
      </c>
      <c r="U181" s="31"/>
    </row>
    <row r="182" spans="2:21" s="34" customFormat="1" x14ac:dyDescent="0.25">
      <c r="B182" s="85"/>
      <c r="C182" s="82"/>
      <c r="D182" s="35">
        <v>2005</v>
      </c>
      <c r="E182" s="18" t="s">
        <v>63</v>
      </c>
      <c r="F182" s="36">
        <v>81.599999999999994</v>
      </c>
      <c r="G182" s="37"/>
      <c r="H182" s="38">
        <v>12.247999999999999</v>
      </c>
      <c r="I182" s="39"/>
      <c r="J182" s="38">
        <v>22.091000000000001</v>
      </c>
      <c r="K182" s="39"/>
      <c r="L182" s="38">
        <v>194.20500000000001</v>
      </c>
      <c r="M182" s="39"/>
      <c r="N182" s="38">
        <v>470.13071078431375</v>
      </c>
      <c r="O182" s="39"/>
      <c r="P182" s="38">
        <v>3132.1575767472241</v>
      </c>
      <c r="Q182" s="39"/>
      <c r="R182" s="38">
        <v>1736.5744420804851</v>
      </c>
      <c r="S182" s="39"/>
      <c r="T182" s="38">
        <v>197.53696351793207</v>
      </c>
      <c r="U182" s="37"/>
    </row>
    <row r="183" spans="2:21" s="34" customFormat="1" x14ac:dyDescent="0.25">
      <c r="B183" s="85"/>
      <c r="C183" s="82"/>
      <c r="D183" s="35">
        <v>2010</v>
      </c>
      <c r="E183" s="18" t="s">
        <v>63</v>
      </c>
      <c r="F183" s="36">
        <v>83.200999999999993</v>
      </c>
      <c r="G183" s="37"/>
      <c r="H183" s="38">
        <v>12.548999999999999</v>
      </c>
      <c r="I183" s="39"/>
      <c r="J183" s="38">
        <v>25.202999999999999</v>
      </c>
      <c r="K183" s="39"/>
      <c r="L183" s="38">
        <v>200.76900000000001</v>
      </c>
      <c r="M183" s="39"/>
      <c r="N183" s="38">
        <v>460.61227629475616</v>
      </c>
      <c r="O183" s="39"/>
      <c r="P183" s="38">
        <v>3053.9008685951076</v>
      </c>
      <c r="Q183" s="39"/>
      <c r="R183" s="38">
        <v>1520.5888981470462</v>
      </c>
      <c r="S183" s="39"/>
      <c r="T183" s="38">
        <v>190.88306461654938</v>
      </c>
      <c r="U183" s="37"/>
    </row>
    <row r="184" spans="2:21" s="34" customFormat="1" x14ac:dyDescent="0.25">
      <c r="B184" s="85"/>
      <c r="C184" s="82"/>
      <c r="D184" s="35">
        <v>2015</v>
      </c>
      <c r="E184" s="18" t="s">
        <v>63</v>
      </c>
      <c r="F184" s="36">
        <v>88.436999999999998</v>
      </c>
      <c r="G184" s="37"/>
      <c r="H184" s="38">
        <v>12.603</v>
      </c>
      <c r="I184" s="39"/>
      <c r="J184" s="38">
        <v>28.120999999999999</v>
      </c>
      <c r="K184" s="39"/>
      <c r="L184" s="38">
        <v>197.381</v>
      </c>
      <c r="M184" s="39"/>
      <c r="N184" s="38">
        <v>432.68344697355184</v>
      </c>
      <c r="O184" s="39"/>
      <c r="P184" s="38">
        <v>3036.1997936999128</v>
      </c>
      <c r="Q184" s="39"/>
      <c r="R184" s="38">
        <v>1360.7348956296007</v>
      </c>
      <c r="S184" s="39"/>
      <c r="T184" s="38">
        <v>193.86478941742115</v>
      </c>
      <c r="U184" s="37"/>
    </row>
    <row r="185" spans="2:21" s="34" customFormat="1" x14ac:dyDescent="0.25">
      <c r="B185" s="85"/>
      <c r="C185" s="82"/>
      <c r="D185" s="35">
        <v>2016</v>
      </c>
      <c r="E185" s="18" t="s">
        <v>63</v>
      </c>
      <c r="F185" s="36">
        <v>91.73</v>
      </c>
      <c r="G185" s="37"/>
      <c r="H185" s="38">
        <v>13.308</v>
      </c>
      <c r="I185" s="39"/>
      <c r="J185" s="38">
        <v>29.268000000000001</v>
      </c>
      <c r="K185" s="39"/>
      <c r="L185" s="38">
        <v>195.83799999999999</v>
      </c>
      <c r="M185" s="39"/>
      <c r="N185" s="38">
        <v>416.70565790908103</v>
      </c>
      <c r="O185" s="39"/>
      <c r="P185" s="38">
        <v>2872.288097385032</v>
      </c>
      <c r="Q185" s="39"/>
      <c r="R185" s="38">
        <v>1306.0137351373514</v>
      </c>
      <c r="S185" s="39"/>
      <c r="T185" s="38">
        <v>195.18382540671374</v>
      </c>
      <c r="U185" s="37"/>
    </row>
    <row r="186" spans="2:21" s="34" customFormat="1" x14ac:dyDescent="0.25">
      <c r="B186" s="85"/>
      <c r="C186" s="82"/>
      <c r="D186" s="40">
        <v>2018</v>
      </c>
      <c r="E186" s="18"/>
      <c r="F186" s="36" t="s">
        <v>17</v>
      </c>
      <c r="G186" s="37"/>
      <c r="H186" s="38" t="s">
        <v>17</v>
      </c>
      <c r="I186" s="39"/>
      <c r="J186" s="38" t="s">
        <v>17</v>
      </c>
      <c r="K186" s="39"/>
      <c r="L186" s="38" t="s">
        <v>17</v>
      </c>
      <c r="M186" s="39"/>
      <c r="N186" s="38" t="s">
        <v>17</v>
      </c>
      <c r="O186" s="39"/>
      <c r="P186" s="38" t="s">
        <v>17</v>
      </c>
      <c r="Q186" s="39"/>
      <c r="R186" s="38" t="s">
        <v>17</v>
      </c>
      <c r="S186" s="39"/>
      <c r="T186" s="38" t="s">
        <v>17</v>
      </c>
      <c r="U186" s="37"/>
    </row>
    <row r="187" spans="2:21" s="34" customFormat="1" x14ac:dyDescent="0.25">
      <c r="B187" s="86"/>
      <c r="C187" s="83"/>
      <c r="D187" s="40">
        <v>2019</v>
      </c>
      <c r="F187" s="36" t="s">
        <v>17</v>
      </c>
      <c r="G187" s="37"/>
      <c r="H187" s="38" t="s">
        <v>17</v>
      </c>
      <c r="I187" s="39"/>
      <c r="J187" s="38" t="s">
        <v>17</v>
      </c>
      <c r="K187" s="39"/>
      <c r="L187" s="38" t="s">
        <v>17</v>
      </c>
      <c r="M187" s="39"/>
      <c r="N187" s="38" t="s">
        <v>17</v>
      </c>
      <c r="O187" s="39"/>
      <c r="P187" s="38" t="s">
        <v>17</v>
      </c>
      <c r="Q187" s="39"/>
      <c r="R187" s="38" t="s">
        <v>17</v>
      </c>
      <c r="S187" s="39"/>
      <c r="T187" s="38" t="s">
        <v>17</v>
      </c>
      <c r="U187" s="37"/>
    </row>
    <row r="188" spans="2:21" x14ac:dyDescent="0.25">
      <c r="B188" s="78" t="s">
        <v>64</v>
      </c>
      <c r="C188" s="81"/>
      <c r="D188" s="23">
        <v>2000</v>
      </c>
      <c r="E188" s="24"/>
      <c r="F188" s="25">
        <v>31.664000000000001</v>
      </c>
      <c r="G188" s="24" t="s">
        <v>40</v>
      </c>
      <c r="H188" s="26">
        <v>4.4480000000000004</v>
      </c>
      <c r="I188" s="27" t="s">
        <v>40</v>
      </c>
      <c r="J188" s="26">
        <v>4.25</v>
      </c>
      <c r="K188" s="27"/>
      <c r="L188" s="26" t="s">
        <v>17</v>
      </c>
      <c r="M188" s="27"/>
      <c r="N188" s="26">
        <v>327.03123420919701</v>
      </c>
      <c r="O188" s="27" t="s">
        <v>40</v>
      </c>
      <c r="P188" s="26">
        <v>2328.0388938848919</v>
      </c>
      <c r="Q188" s="27" t="s">
        <v>40</v>
      </c>
      <c r="R188" s="26">
        <v>2436.4981176470587</v>
      </c>
      <c r="S188" s="27"/>
      <c r="T188" s="26" t="s">
        <v>17</v>
      </c>
      <c r="U188" s="24"/>
    </row>
    <row r="189" spans="2:21" x14ac:dyDescent="0.25">
      <c r="B189" s="79"/>
      <c r="C189" s="82"/>
      <c r="D189" s="17">
        <v>2005</v>
      </c>
      <c r="E189" s="18"/>
      <c r="F189" s="19">
        <v>35.341999999999999</v>
      </c>
      <c r="G189" s="18" t="s">
        <v>40</v>
      </c>
      <c r="H189" s="20">
        <v>6.226</v>
      </c>
      <c r="I189" s="21" t="s">
        <v>40</v>
      </c>
      <c r="J189" s="20">
        <v>5.7350000000000003</v>
      </c>
      <c r="K189" s="21"/>
      <c r="L189" s="20">
        <v>46.518000000000001</v>
      </c>
      <c r="M189" s="21" t="s">
        <v>38</v>
      </c>
      <c r="N189" s="20">
        <v>298.9565672570879</v>
      </c>
      <c r="O189" s="21" t="s">
        <v>40</v>
      </c>
      <c r="P189" s="20">
        <v>1697.0322839704465</v>
      </c>
      <c r="Q189" s="21" t="s">
        <v>40</v>
      </c>
      <c r="R189" s="20">
        <v>1842.3231037489102</v>
      </c>
      <c r="S189" s="21"/>
      <c r="T189" s="20">
        <v>227.13192742594265</v>
      </c>
      <c r="U189" s="18" t="s">
        <v>38</v>
      </c>
    </row>
    <row r="190" spans="2:21" x14ac:dyDescent="0.25">
      <c r="B190" s="79"/>
      <c r="C190" s="82"/>
      <c r="D190" s="17">
        <v>2010</v>
      </c>
      <c r="E190" s="18"/>
      <c r="F190" s="19">
        <v>40.671999999999997</v>
      </c>
      <c r="G190" s="18" t="s">
        <v>40</v>
      </c>
      <c r="H190" s="20">
        <v>8.1050000000000004</v>
      </c>
      <c r="I190" s="21" t="s">
        <v>40</v>
      </c>
      <c r="J190" s="20">
        <v>7.6740000000000004</v>
      </c>
      <c r="K190" s="21"/>
      <c r="L190" s="20">
        <v>60.106000000000002</v>
      </c>
      <c r="M190" s="21" t="s">
        <v>38</v>
      </c>
      <c r="N190" s="20">
        <v>261.90797108575924</v>
      </c>
      <c r="O190" s="21" t="s">
        <v>40</v>
      </c>
      <c r="P190" s="20">
        <v>1314.290067859346</v>
      </c>
      <c r="Q190" s="21" t="s">
        <v>40</v>
      </c>
      <c r="R190" s="20">
        <v>1388.1054209017461</v>
      </c>
      <c r="S190" s="21"/>
      <c r="T190" s="20">
        <v>177.22558480018634</v>
      </c>
      <c r="U190" s="18" t="s">
        <v>38</v>
      </c>
    </row>
    <row r="191" spans="2:21" x14ac:dyDescent="0.25">
      <c r="B191" s="79"/>
      <c r="C191" s="82"/>
      <c r="D191" s="17">
        <v>2015</v>
      </c>
      <c r="E191" s="18"/>
      <c r="F191" s="19">
        <v>47.792000000000002</v>
      </c>
      <c r="G191" s="18" t="s">
        <v>40</v>
      </c>
      <c r="H191" s="20">
        <v>9.468</v>
      </c>
      <c r="I191" s="21" t="s">
        <v>40</v>
      </c>
      <c r="J191" s="20">
        <v>8.7110000000000003</v>
      </c>
      <c r="K191" s="21"/>
      <c r="L191" s="20">
        <v>65.135000000000005</v>
      </c>
      <c r="M191" s="21" t="s">
        <v>38</v>
      </c>
      <c r="N191" s="20">
        <v>217.9961709072648</v>
      </c>
      <c r="O191" s="21" t="s">
        <v>40</v>
      </c>
      <c r="P191" s="20">
        <v>1100.3879383185467</v>
      </c>
      <c r="Q191" s="21" t="s">
        <v>40</v>
      </c>
      <c r="R191" s="20">
        <v>1196.0134312937664</v>
      </c>
      <c r="S191" s="21"/>
      <c r="T191" s="20">
        <v>159.95199201658093</v>
      </c>
      <c r="U191" s="18" t="s">
        <v>38</v>
      </c>
    </row>
    <row r="192" spans="2:21" x14ac:dyDescent="0.25">
      <c r="B192" s="79"/>
      <c r="C192" s="82"/>
      <c r="D192" s="17">
        <v>2016</v>
      </c>
      <c r="E192" s="18"/>
      <c r="F192" s="19">
        <v>49.540999999999997</v>
      </c>
      <c r="G192" s="18" t="s">
        <v>40</v>
      </c>
      <c r="H192" s="20">
        <v>9.875</v>
      </c>
      <c r="I192" s="21" t="s">
        <v>40</v>
      </c>
      <c r="J192" s="20">
        <v>8.7880000000000003</v>
      </c>
      <c r="K192" s="21"/>
      <c r="L192" s="20">
        <v>66.796000000000006</v>
      </c>
      <c r="M192" s="21" t="s">
        <v>38</v>
      </c>
      <c r="N192" s="20">
        <v>209.35441351607761</v>
      </c>
      <c r="O192" s="21" t="s">
        <v>40</v>
      </c>
      <c r="P192" s="20">
        <v>1050.291341772152</v>
      </c>
      <c r="Q192" s="21" t="s">
        <v>40</v>
      </c>
      <c r="R192" s="20">
        <v>1180.203345471097</v>
      </c>
      <c r="S192" s="21"/>
      <c r="T192" s="20">
        <v>155.27317504042156</v>
      </c>
      <c r="U192" s="18" t="s">
        <v>38</v>
      </c>
    </row>
    <row r="193" spans="2:21" x14ac:dyDescent="0.25">
      <c r="B193" s="79"/>
      <c r="C193" s="82"/>
      <c r="D193" s="17">
        <v>2018</v>
      </c>
      <c r="E193" s="18"/>
      <c r="F193" s="19" t="s">
        <v>17</v>
      </c>
      <c r="G193" s="18"/>
      <c r="H193" s="20" t="s">
        <v>17</v>
      </c>
      <c r="I193" s="21"/>
      <c r="J193" s="20">
        <v>9.3529999999999998</v>
      </c>
      <c r="K193" s="21"/>
      <c r="L193" s="20" t="s">
        <v>17</v>
      </c>
      <c r="M193" s="21"/>
      <c r="N193" s="20" t="s">
        <v>17</v>
      </c>
      <c r="O193" s="21"/>
      <c r="P193" s="20" t="s">
        <v>17</v>
      </c>
      <c r="Q193" s="21"/>
      <c r="R193" s="20">
        <v>1096.5465626002353</v>
      </c>
      <c r="S193" s="21"/>
      <c r="T193" s="20" t="s">
        <v>17</v>
      </c>
      <c r="U193" s="18"/>
    </row>
    <row r="194" spans="2:21" x14ac:dyDescent="0.25">
      <c r="B194" s="79"/>
      <c r="C194" s="82"/>
      <c r="D194" s="17">
        <v>2019</v>
      </c>
      <c r="F194" s="19" t="s">
        <v>17</v>
      </c>
      <c r="G194" s="18"/>
      <c r="H194" s="20" t="s">
        <v>17</v>
      </c>
      <c r="I194" s="21"/>
      <c r="J194" s="20">
        <v>9.5860000000000003</v>
      </c>
      <c r="K194" s="21"/>
      <c r="L194" s="20" t="s">
        <v>17</v>
      </c>
      <c r="M194" s="21"/>
      <c r="N194" s="20" t="s">
        <v>17</v>
      </c>
      <c r="O194" s="21"/>
      <c r="P194" s="20" t="s">
        <v>17</v>
      </c>
      <c r="Q194" s="21"/>
      <c r="R194" s="20">
        <v>1066.7640308783643</v>
      </c>
      <c r="S194" s="21"/>
      <c r="T194" s="20" t="s">
        <v>17</v>
      </c>
      <c r="U194" s="18"/>
    </row>
    <row r="195" spans="2:21" x14ac:dyDescent="0.25">
      <c r="B195" s="78" t="s">
        <v>65</v>
      </c>
      <c r="C195" s="81"/>
      <c r="D195" s="23">
        <v>2000</v>
      </c>
      <c r="E195" s="24"/>
      <c r="F195" s="25">
        <v>680.2</v>
      </c>
      <c r="G195" s="24"/>
      <c r="H195" s="26" t="s">
        <v>17</v>
      </c>
      <c r="I195" s="27"/>
      <c r="J195" s="26" t="s">
        <v>17</v>
      </c>
      <c r="K195" s="27"/>
      <c r="L195" s="26">
        <v>1013.636</v>
      </c>
      <c r="M195" s="27"/>
      <c r="N195" s="26">
        <v>215.2256895030873</v>
      </c>
      <c r="O195" s="27"/>
      <c r="P195" s="26" t="s">
        <v>17</v>
      </c>
      <c r="Q195" s="27"/>
      <c r="R195" s="26" t="s">
        <v>17</v>
      </c>
      <c r="S195" s="27"/>
      <c r="T195" s="26">
        <v>144.42710598281829</v>
      </c>
      <c r="U195" s="24"/>
    </row>
    <row r="196" spans="2:21" x14ac:dyDescent="0.25">
      <c r="B196" s="79"/>
      <c r="C196" s="82"/>
      <c r="D196" s="17">
        <v>2005</v>
      </c>
      <c r="E196" s="18"/>
      <c r="F196" s="19">
        <v>690.3</v>
      </c>
      <c r="G196" s="18"/>
      <c r="H196" s="20" t="s">
        <v>17</v>
      </c>
      <c r="I196" s="21"/>
      <c r="J196" s="20" t="s">
        <v>17</v>
      </c>
      <c r="K196" s="21"/>
      <c r="L196" s="20">
        <v>1045.789</v>
      </c>
      <c r="M196" s="21"/>
      <c r="N196" s="20">
        <v>208.0518397798059</v>
      </c>
      <c r="O196" s="21"/>
      <c r="P196" s="20" t="s">
        <v>17</v>
      </c>
      <c r="Q196" s="21"/>
      <c r="R196" s="20" t="s">
        <v>17</v>
      </c>
      <c r="S196" s="21"/>
      <c r="T196" s="20">
        <v>137.32998243431516</v>
      </c>
      <c r="U196" s="18"/>
    </row>
    <row r="197" spans="2:21" x14ac:dyDescent="0.25">
      <c r="B197" s="79"/>
      <c r="C197" s="82"/>
      <c r="D197" s="17">
        <v>2010</v>
      </c>
      <c r="E197" s="18"/>
      <c r="F197" s="19">
        <v>715.8</v>
      </c>
      <c r="G197" s="18"/>
      <c r="H197" s="20" t="s">
        <v>17</v>
      </c>
      <c r="I197" s="21"/>
      <c r="J197" s="20" t="s">
        <v>17</v>
      </c>
      <c r="K197" s="21"/>
      <c r="L197" s="20">
        <v>1038.4590000000001</v>
      </c>
      <c r="M197" s="21"/>
      <c r="N197" s="20">
        <v>199.99143475831241</v>
      </c>
      <c r="O197" s="21"/>
      <c r="P197" s="20" t="s">
        <v>17</v>
      </c>
      <c r="Q197" s="21"/>
      <c r="R197" s="20" t="s">
        <v>17</v>
      </c>
      <c r="S197" s="21"/>
      <c r="T197" s="20">
        <v>137.85221082392275</v>
      </c>
      <c r="U197" s="18"/>
    </row>
    <row r="198" spans="2:21" x14ac:dyDescent="0.25">
      <c r="B198" s="79"/>
      <c r="C198" s="82"/>
      <c r="D198" s="17">
        <v>2015</v>
      </c>
      <c r="E198" s="18"/>
      <c r="F198" s="19">
        <v>570.26</v>
      </c>
      <c r="G198" s="18"/>
      <c r="H198" s="20" t="s">
        <v>17</v>
      </c>
      <c r="I198" s="21"/>
      <c r="J198" s="20" t="s">
        <v>17</v>
      </c>
      <c r="K198" s="21"/>
      <c r="L198" s="20">
        <v>1245.5940000000001</v>
      </c>
      <c r="M198" s="21"/>
      <c r="N198" s="20">
        <v>252.32000140286885</v>
      </c>
      <c r="O198" s="21"/>
      <c r="P198" s="20" t="s">
        <v>17</v>
      </c>
      <c r="Q198" s="21"/>
      <c r="R198" s="20" t="s">
        <v>17</v>
      </c>
      <c r="S198" s="21"/>
      <c r="T198" s="20">
        <v>115.51757956444875</v>
      </c>
      <c r="U198" s="18"/>
    </row>
    <row r="199" spans="2:21" x14ac:dyDescent="0.25">
      <c r="B199" s="79"/>
      <c r="C199" s="82"/>
      <c r="D199" s="17">
        <v>2016</v>
      </c>
      <c r="E199" s="18"/>
      <c r="F199" s="19">
        <v>577.85599999999999</v>
      </c>
      <c r="G199" s="18"/>
      <c r="H199" s="20" t="s">
        <v>17</v>
      </c>
      <c r="I199" s="21"/>
      <c r="J199" s="20" t="s">
        <v>17</v>
      </c>
      <c r="K199" s="21"/>
      <c r="L199" s="20">
        <v>1241.1510000000001</v>
      </c>
      <c r="M199" s="21"/>
      <c r="N199" s="20">
        <v>249.13562029294496</v>
      </c>
      <c r="O199" s="21"/>
      <c r="P199" s="20" t="s">
        <v>17</v>
      </c>
      <c r="Q199" s="21"/>
      <c r="R199" s="20" t="s">
        <v>17</v>
      </c>
      <c r="S199" s="21"/>
      <c r="T199" s="20">
        <v>115.99274624924767</v>
      </c>
      <c r="U199" s="18"/>
    </row>
    <row r="200" spans="2:21" x14ac:dyDescent="0.25">
      <c r="B200" s="79"/>
      <c r="C200" s="82"/>
      <c r="D200" s="22">
        <v>2018</v>
      </c>
      <c r="E200" s="18"/>
      <c r="F200" s="19">
        <f>599919/1000</f>
        <v>599.91899999999998</v>
      </c>
      <c r="G200" s="18"/>
      <c r="H200" s="20" t="s">
        <v>17</v>
      </c>
      <c r="I200" s="21"/>
      <c r="J200" s="20" t="s">
        <v>17</v>
      </c>
      <c r="K200" s="21"/>
      <c r="L200" s="20">
        <v>1242.0219999999999</v>
      </c>
      <c r="M200" s="21"/>
      <c r="N200" s="20">
        <v>242.92279457726795</v>
      </c>
      <c r="O200" s="21"/>
      <c r="P200" s="20" t="s">
        <v>17</v>
      </c>
      <c r="Q200" s="21"/>
      <c r="R200" s="20" t="s">
        <v>17</v>
      </c>
      <c r="S200" s="21"/>
      <c r="T200" s="20">
        <v>117.33608583422838</v>
      </c>
      <c r="U200" s="18"/>
    </row>
    <row r="201" spans="2:21" x14ac:dyDescent="0.25">
      <c r="B201" s="80"/>
      <c r="C201" s="83"/>
      <c r="D201" s="22">
        <v>2019</v>
      </c>
      <c r="F201" s="19">
        <f>610249/1000</f>
        <v>610.24900000000002</v>
      </c>
      <c r="G201" s="18"/>
      <c r="H201" s="20" t="s">
        <v>17</v>
      </c>
      <c r="I201" s="21"/>
      <c r="J201" s="20" t="s">
        <v>17</v>
      </c>
      <c r="K201" s="21"/>
      <c r="L201" s="20">
        <v>1244.7550000000001</v>
      </c>
      <c r="M201" s="21"/>
      <c r="N201" s="20">
        <v>239.03685217017971</v>
      </c>
      <c r="O201" s="21"/>
      <c r="P201" s="20" t="s">
        <v>17</v>
      </c>
      <c r="Q201" s="21"/>
      <c r="R201" s="20" t="s">
        <v>17</v>
      </c>
      <c r="S201" s="21"/>
      <c r="T201" s="20">
        <v>117.18932641363159</v>
      </c>
    </row>
    <row r="202" spans="2:21" x14ac:dyDescent="0.25">
      <c r="B202" s="78" t="s">
        <v>66</v>
      </c>
      <c r="C202" s="81"/>
      <c r="D202" s="23">
        <v>2000</v>
      </c>
      <c r="E202" s="24"/>
      <c r="F202" s="25">
        <v>43.237000000000002</v>
      </c>
      <c r="G202" s="24"/>
      <c r="H202" s="26">
        <v>7.9640000000000004</v>
      </c>
      <c r="I202" s="27"/>
      <c r="J202" s="26">
        <v>7.0119999999999996</v>
      </c>
      <c r="K202" s="27"/>
      <c r="L202" s="26">
        <v>111.934</v>
      </c>
      <c r="M202" s="27"/>
      <c r="N202" s="26">
        <v>511.78684922635705</v>
      </c>
      <c r="O202" s="27"/>
      <c r="P202" s="26">
        <v>2778.5193370165744</v>
      </c>
      <c r="Q202" s="27"/>
      <c r="R202" s="26">
        <v>3155.7512835139764</v>
      </c>
      <c r="S202" s="27"/>
      <c r="T202" s="26">
        <v>197.68906677149036</v>
      </c>
      <c r="U202" s="24"/>
    </row>
    <row r="203" spans="2:21" x14ac:dyDescent="0.25">
      <c r="B203" s="79"/>
      <c r="C203" s="82"/>
      <c r="D203" s="17">
        <v>2005</v>
      </c>
      <c r="E203" s="18"/>
      <c r="F203" s="19">
        <v>46.972000000000001</v>
      </c>
      <c r="G203" s="18"/>
      <c r="H203" s="20">
        <v>10.223000000000001</v>
      </c>
      <c r="I203" s="21"/>
      <c r="J203" s="20">
        <v>9.2590000000000003</v>
      </c>
      <c r="K203" s="21"/>
      <c r="L203" s="20">
        <v>118.488</v>
      </c>
      <c r="M203" s="21"/>
      <c r="N203" s="20">
        <v>456.25091543898492</v>
      </c>
      <c r="O203" s="21"/>
      <c r="P203" s="20">
        <v>2096.3531253056831</v>
      </c>
      <c r="Q203" s="21"/>
      <c r="R203" s="20">
        <v>2314.6147532130899</v>
      </c>
      <c r="S203" s="21"/>
      <c r="T203" s="20">
        <v>180.87078860306528</v>
      </c>
      <c r="U203" s="18"/>
    </row>
    <row r="204" spans="2:21" x14ac:dyDescent="0.25">
      <c r="B204" s="79"/>
      <c r="C204" s="82"/>
      <c r="D204" s="17">
        <v>2010</v>
      </c>
      <c r="E204" s="18"/>
      <c r="F204" s="19">
        <v>50.777999999999999</v>
      </c>
      <c r="G204" s="18"/>
      <c r="H204" s="20">
        <v>12.959</v>
      </c>
      <c r="I204" s="21"/>
      <c r="J204" s="20">
        <v>13.534000000000001</v>
      </c>
      <c r="K204" s="21"/>
      <c r="L204" s="20">
        <v>112.758</v>
      </c>
      <c r="M204" s="21"/>
      <c r="N204" s="20">
        <v>402.54336523691364</v>
      </c>
      <c r="O204" s="21"/>
      <c r="P204" s="20">
        <v>1577.3089744579058</v>
      </c>
      <c r="Q204" s="21"/>
      <c r="R204" s="20">
        <v>1510.2960691591547</v>
      </c>
      <c r="S204" s="21"/>
      <c r="T204" s="20">
        <v>181.27624647475125</v>
      </c>
      <c r="U204" s="18"/>
    </row>
    <row r="205" spans="2:21" x14ac:dyDescent="0.25">
      <c r="B205" s="79"/>
      <c r="C205" s="82"/>
      <c r="D205" s="17">
        <v>2015</v>
      </c>
      <c r="E205" s="18"/>
      <c r="F205" s="19">
        <v>54.807000000000002</v>
      </c>
      <c r="G205" s="18"/>
      <c r="H205" s="20">
        <v>15.388999999999999</v>
      </c>
      <c r="I205" s="21"/>
      <c r="J205" s="20">
        <v>17.062999999999999</v>
      </c>
      <c r="K205" s="21"/>
      <c r="L205" s="20">
        <v>127.012</v>
      </c>
      <c r="M205" s="21"/>
      <c r="N205" s="20">
        <v>362.66573612859668</v>
      </c>
      <c r="O205" s="21"/>
      <c r="P205" s="20">
        <v>1291.6122555071804</v>
      </c>
      <c r="Q205" s="21"/>
      <c r="R205" s="20">
        <v>1164.8960323507004</v>
      </c>
      <c r="S205" s="21"/>
      <c r="T205" s="20">
        <v>156.49403993323466</v>
      </c>
      <c r="U205" s="18"/>
    </row>
    <row r="206" spans="2:21" x14ac:dyDescent="0.25">
      <c r="B206" s="79"/>
      <c r="C206" s="82"/>
      <c r="D206" s="17">
        <v>2016</v>
      </c>
      <c r="E206" s="18"/>
      <c r="F206" s="19">
        <v>55.975000000000001</v>
      </c>
      <c r="G206" s="18"/>
      <c r="H206" s="20">
        <v>16.285</v>
      </c>
      <c r="I206" s="21"/>
      <c r="J206" s="20">
        <v>17.103999999999999</v>
      </c>
      <c r="K206" s="21"/>
      <c r="L206" s="20">
        <v>131.19999999999999</v>
      </c>
      <c r="M206" s="21"/>
      <c r="N206" s="20">
        <v>353.33779365788297</v>
      </c>
      <c r="O206" s="21"/>
      <c r="P206" s="20">
        <v>1214.4969603929997</v>
      </c>
      <c r="Q206" s="21"/>
      <c r="R206" s="20">
        <v>1156.3425514499531</v>
      </c>
      <c r="S206" s="21"/>
      <c r="T206" s="20">
        <v>150.74758384146341</v>
      </c>
      <c r="U206" s="18"/>
    </row>
    <row r="207" spans="2:21" x14ac:dyDescent="0.25">
      <c r="B207" s="78" t="s">
        <v>67</v>
      </c>
      <c r="C207" s="81" t="s">
        <v>38</v>
      </c>
      <c r="D207" s="23">
        <v>2000</v>
      </c>
      <c r="E207" s="24"/>
      <c r="F207" s="25">
        <v>18.074000000000002</v>
      </c>
      <c r="G207" s="24"/>
      <c r="H207" s="26">
        <v>2.39</v>
      </c>
      <c r="I207" s="27"/>
      <c r="J207" s="26">
        <v>2.3460000000000001</v>
      </c>
      <c r="K207" s="27"/>
      <c r="L207" s="26">
        <v>40.076999999999998</v>
      </c>
      <c r="M207" s="27"/>
      <c r="N207" s="26">
        <v>298.72806241009181</v>
      </c>
      <c r="O207" s="27"/>
      <c r="P207" s="26">
        <v>2259.0841004184099</v>
      </c>
      <c r="Q207" s="27"/>
      <c r="R207" s="26">
        <v>2301.4539641943734</v>
      </c>
      <c r="S207" s="27"/>
      <c r="T207" s="26">
        <v>134.7209371958979</v>
      </c>
      <c r="U207" s="24"/>
    </row>
    <row r="208" spans="2:21" x14ac:dyDescent="0.25">
      <c r="B208" s="79"/>
      <c r="C208" s="82"/>
      <c r="D208" s="17">
        <v>2005</v>
      </c>
      <c r="E208" s="18"/>
      <c r="F208" s="19">
        <v>16.318000000000001</v>
      </c>
      <c r="G208" s="18"/>
      <c r="H208" s="20">
        <v>2.919</v>
      </c>
      <c r="I208" s="21"/>
      <c r="J208" s="20">
        <v>2.6859999999999999</v>
      </c>
      <c r="K208" s="21"/>
      <c r="L208" s="20">
        <v>32.319000000000003</v>
      </c>
      <c r="M208" s="21"/>
      <c r="N208" s="20">
        <v>330.85935776443188</v>
      </c>
      <c r="O208" s="21"/>
      <c r="P208" s="20">
        <v>1849.5933538883178</v>
      </c>
      <c r="Q208" s="21"/>
      <c r="R208" s="20">
        <v>2010.0383469843632</v>
      </c>
      <c r="S208" s="21"/>
      <c r="T208" s="20">
        <v>167.05229122188183</v>
      </c>
      <c r="U208" s="18"/>
    </row>
    <row r="209" spans="2:21" x14ac:dyDescent="0.25">
      <c r="B209" s="79"/>
      <c r="C209" s="82"/>
      <c r="D209" s="17">
        <v>2010</v>
      </c>
      <c r="E209" s="18"/>
      <c r="F209" s="19">
        <v>18.11</v>
      </c>
      <c r="G209" s="18"/>
      <c r="H209" s="20">
        <v>2.6629999999999998</v>
      </c>
      <c r="I209" s="21"/>
      <c r="J209" s="20">
        <v>3.2669999999999999</v>
      </c>
      <c r="K209" s="21"/>
      <c r="L209" s="20">
        <v>32.744999999999997</v>
      </c>
      <c r="M209" s="21"/>
      <c r="N209" s="20">
        <v>298.41490889011595</v>
      </c>
      <c r="O209" s="21"/>
      <c r="P209" s="20">
        <v>2029.400675929403</v>
      </c>
      <c r="Q209" s="21"/>
      <c r="R209" s="20">
        <v>1654.2069176614632</v>
      </c>
      <c r="S209" s="21"/>
      <c r="T209" s="20">
        <v>165.04180790960453</v>
      </c>
      <c r="U209" s="18"/>
    </row>
    <row r="210" spans="2:21" x14ac:dyDescent="0.25">
      <c r="B210" s="79"/>
      <c r="C210" s="82"/>
      <c r="D210" s="17">
        <v>2015</v>
      </c>
      <c r="E210" s="18"/>
      <c r="F210" s="19">
        <v>18.719000000000001</v>
      </c>
      <c r="G210" s="18"/>
      <c r="H210" s="20">
        <v>2.6469999999999998</v>
      </c>
      <c r="I210" s="21"/>
      <c r="J210" s="20">
        <v>3.8260000000000001</v>
      </c>
      <c r="K210" s="21"/>
      <c r="L210" s="20">
        <v>30.904</v>
      </c>
      <c r="M210" s="21"/>
      <c r="N210" s="20">
        <v>290.57738127036703</v>
      </c>
      <c r="O210" s="21"/>
      <c r="P210" s="20">
        <v>2054.8991310918022</v>
      </c>
      <c r="Q210" s="21"/>
      <c r="R210" s="20">
        <v>1421.672242550967</v>
      </c>
      <c r="S210" s="21"/>
      <c r="T210" s="20">
        <v>176.00692466994565</v>
      </c>
      <c r="U210" s="18"/>
    </row>
    <row r="211" spans="2:21" x14ac:dyDescent="0.25">
      <c r="B211" s="79"/>
      <c r="C211" s="82"/>
      <c r="D211" s="17">
        <v>2016</v>
      </c>
      <c r="E211" s="18"/>
      <c r="F211" s="19">
        <v>18.864000000000001</v>
      </c>
      <c r="G211" s="18"/>
      <c r="H211" s="20">
        <v>2.7010000000000001</v>
      </c>
      <c r="I211" s="21"/>
      <c r="J211" s="20">
        <v>4.1829999999999998</v>
      </c>
      <c r="K211" s="21"/>
      <c r="L211" s="20">
        <v>31.183</v>
      </c>
      <c r="M211" s="21"/>
      <c r="N211" s="20">
        <v>288.60358354537743</v>
      </c>
      <c r="O211" s="21"/>
      <c r="P211" s="20">
        <v>2015.6305072195482</v>
      </c>
      <c r="Q211" s="21"/>
      <c r="R211" s="20">
        <v>1301.5103992349989</v>
      </c>
      <c r="S211" s="21"/>
      <c r="T211" s="20">
        <v>174.5892954494436</v>
      </c>
      <c r="U211" s="18"/>
    </row>
    <row r="212" spans="2:21" x14ac:dyDescent="0.25">
      <c r="B212" s="78" t="s">
        <v>68</v>
      </c>
      <c r="C212" s="81"/>
      <c r="D212" s="23">
        <v>2000</v>
      </c>
      <c r="E212" s="24"/>
      <c r="F212" s="25">
        <v>4.2789999999999999</v>
      </c>
      <c r="G212" s="24"/>
      <c r="H212" s="26">
        <v>1.159</v>
      </c>
      <c r="I212" s="27"/>
      <c r="J212" s="26">
        <v>0.747</v>
      </c>
      <c r="K212" s="27"/>
      <c r="L212" s="26">
        <v>13.632999999999999</v>
      </c>
      <c r="M212" s="27"/>
      <c r="N212" s="26">
        <v>464.71114746436086</v>
      </c>
      <c r="O212" s="27"/>
      <c r="P212" s="26">
        <v>1715.702329594478</v>
      </c>
      <c r="Q212" s="27"/>
      <c r="R212" s="26">
        <v>2661.9799196787149</v>
      </c>
      <c r="S212" s="27"/>
      <c r="T212" s="26">
        <v>145.85923861219101</v>
      </c>
      <c r="U212" s="24"/>
    </row>
    <row r="213" spans="2:21" x14ac:dyDescent="0.25">
      <c r="B213" s="79"/>
      <c r="C213" s="82"/>
      <c r="D213" s="17">
        <v>2005</v>
      </c>
      <c r="E213" s="18"/>
      <c r="F213" s="19">
        <v>4.6920000000000002</v>
      </c>
      <c r="G213" s="18"/>
      <c r="H213" s="20">
        <v>1.198</v>
      </c>
      <c r="I213" s="21"/>
      <c r="J213" s="20">
        <v>0.89</v>
      </c>
      <c r="K213" s="21"/>
      <c r="L213" s="20">
        <v>14.955</v>
      </c>
      <c r="M213" s="21"/>
      <c r="N213" s="20">
        <v>425.46483375959076</v>
      </c>
      <c r="O213" s="21"/>
      <c r="P213" s="20">
        <v>1666.3447412353923</v>
      </c>
      <c r="Q213" s="21"/>
      <c r="R213" s="20">
        <v>2243.0123595505615</v>
      </c>
      <c r="S213" s="21"/>
      <c r="T213" s="20">
        <v>133.48585757271815</v>
      </c>
      <c r="U213" s="18"/>
    </row>
    <row r="214" spans="2:21" x14ac:dyDescent="0.25">
      <c r="B214" s="79"/>
      <c r="C214" s="82"/>
      <c r="D214" s="17">
        <v>2010</v>
      </c>
      <c r="E214" s="18"/>
      <c r="F214" s="19">
        <v>4.9790000000000001</v>
      </c>
      <c r="G214" s="18"/>
      <c r="H214" s="20">
        <v>1.2589999999999999</v>
      </c>
      <c r="I214" s="21"/>
      <c r="J214" s="20">
        <v>1.1020000000000001</v>
      </c>
      <c r="K214" s="21"/>
      <c r="L214" s="20">
        <v>16.771000000000001</v>
      </c>
      <c r="M214" s="21"/>
      <c r="N214" s="20">
        <v>410.75878690500099</v>
      </c>
      <c r="O214" s="21"/>
      <c r="P214" s="20">
        <v>1624.4384432088959</v>
      </c>
      <c r="Q214" s="21"/>
      <c r="R214" s="20">
        <v>1855.8693284936476</v>
      </c>
      <c r="S214" s="21"/>
      <c r="T214" s="20">
        <v>121.94669369745392</v>
      </c>
      <c r="U214" s="18"/>
    </row>
    <row r="215" spans="2:21" x14ac:dyDescent="0.25">
      <c r="B215" s="79"/>
      <c r="C215" s="82"/>
      <c r="D215" s="17">
        <v>2015</v>
      </c>
      <c r="E215" s="18"/>
      <c r="F215" s="19">
        <v>5.83</v>
      </c>
      <c r="G215" s="18"/>
      <c r="H215" s="20">
        <v>1.3919999999999999</v>
      </c>
      <c r="I215" s="21"/>
      <c r="J215" s="20">
        <v>1.2949999999999999</v>
      </c>
      <c r="K215" s="21"/>
      <c r="L215" s="20">
        <v>18.122</v>
      </c>
      <c r="M215" s="21"/>
      <c r="N215" s="20">
        <v>355.88130360205832</v>
      </c>
      <c r="O215" s="21"/>
      <c r="P215" s="20">
        <v>1490.5086206896553</v>
      </c>
      <c r="Q215" s="21"/>
      <c r="R215" s="20">
        <v>1602.1528957528958</v>
      </c>
      <c r="S215" s="21"/>
      <c r="T215" s="20">
        <v>114.4900121399404</v>
      </c>
      <c r="U215" s="18"/>
    </row>
    <row r="216" spans="2:21" x14ac:dyDescent="0.25">
      <c r="B216" s="79"/>
      <c r="C216" s="82"/>
      <c r="D216" s="22">
        <v>2018</v>
      </c>
      <c r="E216" s="18"/>
      <c r="F216" s="19">
        <v>6.6</v>
      </c>
      <c r="G216" s="18"/>
      <c r="H216" s="20">
        <v>1.492</v>
      </c>
      <c r="I216" s="21"/>
      <c r="J216" s="20">
        <v>1.466</v>
      </c>
      <c r="K216" s="21"/>
      <c r="L216" s="20">
        <v>21.030999999999999</v>
      </c>
      <c r="M216" s="21"/>
      <c r="N216" s="20">
        <v>314.84848484848487</v>
      </c>
      <c r="O216" s="21"/>
      <c r="P216" s="20">
        <v>1392.7613941018767</v>
      </c>
      <c r="Q216" s="21"/>
      <c r="R216" s="20">
        <v>1417.4624829467941</v>
      </c>
      <c r="S216" s="21"/>
      <c r="T216" s="20">
        <v>98.806523703104943</v>
      </c>
      <c r="U216" s="18"/>
    </row>
    <row r="217" spans="2:21" x14ac:dyDescent="0.25">
      <c r="B217" s="80"/>
      <c r="C217" s="83"/>
      <c r="D217" s="22">
        <v>2019</v>
      </c>
      <c r="F217" s="19">
        <v>6.8</v>
      </c>
      <c r="G217" s="18"/>
      <c r="H217" s="20">
        <v>1.514</v>
      </c>
      <c r="I217" s="21"/>
      <c r="J217" s="20">
        <v>1.516</v>
      </c>
      <c r="K217" s="21"/>
      <c r="L217" s="20">
        <v>21.463999999999999</v>
      </c>
      <c r="M217" s="21"/>
      <c r="N217" s="20">
        <v>305.73529411764707</v>
      </c>
      <c r="O217" s="21"/>
      <c r="P217" s="20">
        <v>1373.1836195508586</v>
      </c>
      <c r="Q217" s="21"/>
      <c r="R217" s="20">
        <v>1371.3720316622691</v>
      </c>
      <c r="S217" s="21"/>
      <c r="T217" s="20">
        <v>96.859858367499072</v>
      </c>
      <c r="U217" s="18"/>
    </row>
    <row r="218" spans="2:21" x14ac:dyDescent="0.25">
      <c r="B218" s="78" t="s">
        <v>69</v>
      </c>
      <c r="C218" s="81"/>
      <c r="D218" s="23">
        <v>2000</v>
      </c>
      <c r="E218" s="24"/>
      <c r="F218" s="25">
        <v>647.42999999999995</v>
      </c>
      <c r="G218" s="24"/>
      <c r="H218" s="26">
        <v>163.4</v>
      </c>
      <c r="I218" s="27" t="s">
        <v>70</v>
      </c>
      <c r="J218" s="26">
        <v>212.66</v>
      </c>
      <c r="K218" s="27" t="s">
        <v>38</v>
      </c>
      <c r="L218" s="26">
        <v>2869.14</v>
      </c>
      <c r="M218" s="27" t="s">
        <v>49</v>
      </c>
      <c r="N218" s="26">
        <v>435.54172342955997</v>
      </c>
      <c r="O218" s="27"/>
      <c r="P218" s="26">
        <v>1743.2826866585067</v>
      </c>
      <c r="Q218" s="27" t="s">
        <v>70</v>
      </c>
      <c r="R218" s="26">
        <v>1325.9793943383804</v>
      </c>
      <c r="S218" s="27" t="s">
        <v>38</v>
      </c>
      <c r="T218" s="26">
        <v>98.281289166788653</v>
      </c>
      <c r="U218" s="24" t="s">
        <v>49</v>
      </c>
    </row>
    <row r="219" spans="2:21" x14ac:dyDescent="0.25">
      <c r="B219" s="79"/>
      <c r="C219" s="82"/>
      <c r="D219" s="17">
        <v>2005</v>
      </c>
      <c r="E219" s="18"/>
      <c r="F219" s="19">
        <v>718.47299999999996</v>
      </c>
      <c r="G219" s="18"/>
      <c r="H219" s="20">
        <v>171.6</v>
      </c>
      <c r="I219" s="21" t="s">
        <v>38</v>
      </c>
      <c r="J219" s="20">
        <v>229.74</v>
      </c>
      <c r="K219" s="21" t="s">
        <v>38</v>
      </c>
      <c r="L219" s="20">
        <v>3078.09</v>
      </c>
      <c r="M219" s="21" t="s">
        <v>49</v>
      </c>
      <c r="N219" s="20">
        <v>410.7732663579564</v>
      </c>
      <c r="O219" s="21"/>
      <c r="P219" s="20">
        <v>1719.868886946387</v>
      </c>
      <c r="Q219" s="21" t="s">
        <v>38</v>
      </c>
      <c r="R219" s="20">
        <v>1284.6239270479671</v>
      </c>
      <c r="S219" s="21" t="s">
        <v>38</v>
      </c>
      <c r="T219" s="20">
        <v>95.880725060020978</v>
      </c>
      <c r="U219" s="18" t="s">
        <v>49</v>
      </c>
    </row>
    <row r="220" spans="2:21" x14ac:dyDescent="0.25">
      <c r="B220" s="79"/>
      <c r="C220" s="82"/>
      <c r="D220" s="17">
        <v>2010</v>
      </c>
      <c r="E220" s="18"/>
      <c r="F220" s="19">
        <v>752.572</v>
      </c>
      <c r="G220" s="18"/>
      <c r="H220" s="20">
        <v>183.2</v>
      </c>
      <c r="I220" s="21" t="s">
        <v>38</v>
      </c>
      <c r="J220" s="20">
        <v>268.02999999999997</v>
      </c>
      <c r="K220" s="21" t="s">
        <v>38</v>
      </c>
      <c r="L220" s="20">
        <v>3385.31</v>
      </c>
      <c r="M220" s="21" t="s">
        <v>49</v>
      </c>
      <c r="N220" s="20">
        <v>410.11543214469845</v>
      </c>
      <c r="O220" s="21"/>
      <c r="P220" s="20">
        <v>1684.7237500000001</v>
      </c>
      <c r="Q220" s="21" t="s">
        <v>38</v>
      </c>
      <c r="R220" s="20">
        <v>1151.5180800656644</v>
      </c>
      <c r="S220" s="21" t="s">
        <v>38</v>
      </c>
      <c r="T220" s="20">
        <v>91.170791153542808</v>
      </c>
      <c r="U220" s="18" t="s">
        <v>49</v>
      </c>
    </row>
    <row r="221" spans="2:21" x14ac:dyDescent="0.25">
      <c r="B221" s="79"/>
      <c r="C221" s="82"/>
      <c r="D221" s="17">
        <v>2015</v>
      </c>
      <c r="E221" s="18"/>
      <c r="F221" s="19">
        <v>827.26099999999997</v>
      </c>
      <c r="G221" s="18"/>
      <c r="H221" s="20">
        <v>195.8</v>
      </c>
      <c r="I221" s="21" t="s">
        <v>38</v>
      </c>
      <c r="J221" s="20">
        <v>295.62</v>
      </c>
      <c r="K221" s="21" t="s">
        <v>38</v>
      </c>
      <c r="L221" s="20">
        <v>3626.06</v>
      </c>
      <c r="M221" s="21" t="s">
        <v>49</v>
      </c>
      <c r="N221" s="20">
        <v>386.73304072112671</v>
      </c>
      <c r="O221" s="21"/>
      <c r="P221" s="20">
        <v>1633.9589479060264</v>
      </c>
      <c r="Q221" s="21" t="s">
        <v>38</v>
      </c>
      <c r="R221" s="20">
        <v>1082.2311142683175</v>
      </c>
      <c r="S221" s="21" t="s">
        <v>38</v>
      </c>
      <c r="T221" s="20">
        <v>88.230520730489843</v>
      </c>
      <c r="U221" s="18" t="s">
        <v>49</v>
      </c>
    </row>
    <row r="222" spans="2:21" x14ac:dyDescent="0.25">
      <c r="B222" s="79"/>
      <c r="C222" s="82"/>
      <c r="D222" s="22">
        <v>2018</v>
      </c>
      <c r="E222" s="18"/>
      <c r="F222" s="19">
        <f>851641/1000</f>
        <v>851.64099999999996</v>
      </c>
      <c r="G222" s="18"/>
      <c r="H222" s="20" t="s">
        <v>17</v>
      </c>
      <c r="I222" s="21"/>
      <c r="J222" s="20" t="s">
        <v>17</v>
      </c>
      <c r="K222" s="21"/>
      <c r="L222" s="20" t="s">
        <v>17</v>
      </c>
      <c r="M222" s="21"/>
      <c r="N222" s="20">
        <v>384.07732835784094</v>
      </c>
      <c r="O222" s="21"/>
      <c r="P222" s="20" t="s">
        <v>17</v>
      </c>
      <c r="Q222" s="21"/>
      <c r="R222" s="20" t="s">
        <v>17</v>
      </c>
      <c r="S222" s="21"/>
      <c r="T222" s="20" t="s">
        <v>17</v>
      </c>
      <c r="U222" s="18"/>
    </row>
    <row r="223" spans="2:21" x14ac:dyDescent="0.25">
      <c r="B223" s="80"/>
      <c r="C223" s="83"/>
      <c r="D223" s="22">
        <v>2019</v>
      </c>
      <c r="F223" s="19">
        <f>866316/1000</f>
        <v>866.31600000000003</v>
      </c>
      <c r="G223" s="18"/>
      <c r="H223" s="20" t="s">
        <v>17</v>
      </c>
      <c r="I223" s="21"/>
      <c r="J223" s="20" t="s">
        <v>17</v>
      </c>
      <c r="K223" s="21"/>
      <c r="L223" s="20" t="s">
        <v>17</v>
      </c>
      <c r="M223" s="21"/>
      <c r="N223" s="20">
        <v>379.84407537203515</v>
      </c>
      <c r="O223" s="21"/>
      <c r="P223" s="20" t="s">
        <v>17</v>
      </c>
      <c r="Q223" s="21"/>
      <c r="R223" s="20" t="s">
        <v>17</v>
      </c>
      <c r="S223" s="21"/>
      <c r="T223" s="20" t="s">
        <v>17</v>
      </c>
    </row>
    <row r="224" spans="2:21" x14ac:dyDescent="0.25">
      <c r="B224" s="78" t="s">
        <v>71</v>
      </c>
      <c r="C224" s="81"/>
      <c r="D224" s="23">
        <v>2000</v>
      </c>
      <c r="E224" s="24"/>
      <c r="F224" s="25">
        <v>26.824000000000002</v>
      </c>
      <c r="G224" s="24" t="s">
        <v>72</v>
      </c>
      <c r="H224" s="26">
        <v>3.468</v>
      </c>
      <c r="I224" s="27"/>
      <c r="J224" s="26">
        <v>4.45</v>
      </c>
      <c r="K224" s="27"/>
      <c r="L224" s="26">
        <v>83.272999999999996</v>
      </c>
      <c r="M224" s="27"/>
      <c r="N224" s="26">
        <v>271.84211899791228</v>
      </c>
      <c r="O224" s="27" t="s">
        <v>72</v>
      </c>
      <c r="P224" s="26">
        <v>2066.6810841983852</v>
      </c>
      <c r="Q224" s="27"/>
      <c r="R224" s="26">
        <v>1610.6179775280898</v>
      </c>
      <c r="S224" s="27"/>
      <c r="T224" s="26">
        <v>86.069314183468833</v>
      </c>
      <c r="U224" s="24"/>
    </row>
    <row r="225" spans="2:21" x14ac:dyDescent="0.25">
      <c r="B225" s="79"/>
      <c r="C225" s="82"/>
      <c r="D225" s="17">
        <v>2005</v>
      </c>
      <c r="E225" s="18"/>
      <c r="F225" s="19">
        <v>27.791</v>
      </c>
      <c r="G225" s="18"/>
      <c r="H225" s="20">
        <v>3.7639999999999998</v>
      </c>
      <c r="I225" s="21"/>
      <c r="J225" s="20">
        <v>4.4870000000000001</v>
      </c>
      <c r="K225" s="21"/>
      <c r="L225" s="20">
        <v>94.24</v>
      </c>
      <c r="M225" s="21"/>
      <c r="N225" s="20">
        <v>266.64416537728039</v>
      </c>
      <c r="O225" s="21"/>
      <c r="P225" s="20">
        <v>1968.7321997874603</v>
      </c>
      <c r="Q225" s="21"/>
      <c r="R225" s="20">
        <v>1651.5061288165812</v>
      </c>
      <c r="S225" s="21"/>
      <c r="T225" s="20">
        <v>78.632300509337867</v>
      </c>
      <c r="U225" s="18"/>
    </row>
    <row r="226" spans="2:21" x14ac:dyDescent="0.25">
      <c r="B226" s="79"/>
      <c r="C226" s="82"/>
      <c r="D226" s="17">
        <v>2010</v>
      </c>
      <c r="E226" s="18"/>
      <c r="F226" s="19">
        <v>29.803000000000001</v>
      </c>
      <c r="G226" s="18"/>
      <c r="H226" s="20">
        <v>4.109</v>
      </c>
      <c r="I226" s="21"/>
      <c r="J226" s="20">
        <v>4.2300000000000004</v>
      </c>
      <c r="K226" s="21"/>
      <c r="L226" s="20">
        <v>114.575</v>
      </c>
      <c r="M226" s="21"/>
      <c r="N226" s="20">
        <v>262.79136328557524</v>
      </c>
      <c r="O226" s="21"/>
      <c r="P226" s="20">
        <v>1906.052810902896</v>
      </c>
      <c r="Q226" s="21"/>
      <c r="R226" s="20">
        <v>1851.5297872340423</v>
      </c>
      <c r="S226" s="21"/>
      <c r="T226" s="20">
        <v>68.356718306785936</v>
      </c>
      <c r="U226" s="18"/>
    </row>
    <row r="227" spans="2:21" x14ac:dyDescent="0.25">
      <c r="B227" s="79"/>
      <c r="C227" s="82"/>
      <c r="D227" s="17">
        <v>2015</v>
      </c>
      <c r="E227" s="18"/>
      <c r="F227" s="19">
        <v>34.762</v>
      </c>
      <c r="G227" s="18"/>
      <c r="H227" s="20">
        <v>4.2</v>
      </c>
      <c r="I227" s="21"/>
      <c r="J227" s="20">
        <v>4.4980000000000002</v>
      </c>
      <c r="K227" s="21"/>
      <c r="L227" s="20">
        <v>137.30600000000001</v>
      </c>
      <c r="M227" s="21"/>
      <c r="N227" s="20">
        <v>239.33516483516485</v>
      </c>
      <c r="O227" s="21"/>
      <c r="P227" s="20">
        <v>1980.8973809523809</v>
      </c>
      <c r="Q227" s="21"/>
      <c r="R227" s="20">
        <v>1849.6596265006669</v>
      </c>
      <c r="S227" s="21"/>
      <c r="T227" s="20">
        <v>60.592901985346593</v>
      </c>
      <c r="U227" s="18"/>
    </row>
    <row r="228" spans="2:21" x14ac:dyDescent="0.25">
      <c r="B228" s="79"/>
      <c r="C228" s="82"/>
      <c r="D228" s="22">
        <v>2018</v>
      </c>
      <c r="E228" s="18"/>
      <c r="F228" s="19">
        <f>36940/1000</f>
        <v>36.94</v>
      </c>
      <c r="G228" s="18"/>
      <c r="H228" s="20">
        <v>4.3369999999999997</v>
      </c>
      <c r="I228" s="21"/>
      <c r="J228" s="20">
        <v>5.8860000000000001</v>
      </c>
      <c r="K228" s="21"/>
      <c r="L228" s="20">
        <v>149.791</v>
      </c>
      <c r="M228" s="21"/>
      <c r="N228" s="20">
        <v>230.80671358960478</v>
      </c>
      <c r="O228" s="21"/>
      <c r="P228" s="20">
        <v>1965.8750288217664</v>
      </c>
      <c r="Q228" s="21"/>
      <c r="R228" s="20">
        <v>1448.5219164118246</v>
      </c>
      <c r="S228" s="21"/>
      <c r="T228" s="20">
        <v>56.919307568545506</v>
      </c>
      <c r="U228" s="18"/>
    </row>
    <row r="229" spans="2:21" x14ac:dyDescent="0.25">
      <c r="B229" s="80"/>
      <c r="C229" s="83"/>
      <c r="D229" s="22">
        <v>2019</v>
      </c>
      <c r="F229" s="19">
        <f>37300/1000</f>
        <v>37.299999999999997</v>
      </c>
      <c r="G229" s="18"/>
      <c r="H229" s="20">
        <v>3.4809999999999999</v>
      </c>
      <c r="I229" s="21"/>
      <c r="J229" s="20">
        <v>5.7690000000000001</v>
      </c>
      <c r="K229" s="21"/>
      <c r="L229" s="20">
        <v>154.00399999999999</v>
      </c>
      <c r="M229" s="21"/>
      <c r="N229" s="20">
        <v>230.32171581769438</v>
      </c>
      <c r="O229" s="21"/>
      <c r="P229" s="20">
        <v>2467.9689744326342</v>
      </c>
      <c r="Q229" s="21"/>
      <c r="R229" s="20">
        <v>1489.1662333159993</v>
      </c>
      <c r="S229" s="21"/>
      <c r="T229" s="20">
        <v>55.784265343757305</v>
      </c>
      <c r="U229" s="18"/>
    </row>
    <row r="230" spans="2:21" x14ac:dyDescent="0.25">
      <c r="B230" s="78" t="s">
        <v>73</v>
      </c>
      <c r="C230" s="81"/>
      <c r="D230" s="23">
        <v>2000</v>
      </c>
      <c r="E230" s="24"/>
      <c r="F230" s="25">
        <v>27.294</v>
      </c>
      <c r="G230" s="24"/>
      <c r="H230" s="26">
        <v>7.0750000000000002</v>
      </c>
      <c r="I230" s="27"/>
      <c r="J230" s="26">
        <v>6.4349999999999996</v>
      </c>
      <c r="K230" s="27"/>
      <c r="L230" s="26">
        <v>86.828999999999994</v>
      </c>
      <c r="M230" s="27"/>
      <c r="N230" s="26">
        <v>325.40631640653623</v>
      </c>
      <c r="O230" s="27"/>
      <c r="P230" s="26">
        <v>1255.3554770318019</v>
      </c>
      <c r="Q230" s="27"/>
      <c r="R230" s="26">
        <v>1380.2082362082363</v>
      </c>
      <c r="S230" s="27"/>
      <c r="T230" s="26">
        <v>102.28886662290249</v>
      </c>
      <c r="U230" s="24"/>
    </row>
    <row r="231" spans="2:21" x14ac:dyDescent="0.25">
      <c r="B231" s="79"/>
      <c r="C231" s="82"/>
      <c r="D231" s="17">
        <v>2005</v>
      </c>
      <c r="E231" s="18"/>
      <c r="F231" s="19">
        <v>31.731999999999999</v>
      </c>
      <c r="G231" s="18"/>
      <c r="H231" s="20">
        <v>7.3330000000000002</v>
      </c>
      <c r="I231" s="21"/>
      <c r="J231" s="20">
        <v>6.8680000000000003</v>
      </c>
      <c r="K231" s="21"/>
      <c r="L231" s="20">
        <v>96.36</v>
      </c>
      <c r="M231" s="21"/>
      <c r="N231" s="20">
        <v>284.84252489600402</v>
      </c>
      <c r="O231" s="21"/>
      <c r="P231" s="20">
        <v>1232.5955270694121</v>
      </c>
      <c r="Q231" s="21"/>
      <c r="R231" s="20">
        <v>1316.048776936517</v>
      </c>
      <c r="S231" s="21"/>
      <c r="T231" s="20">
        <v>93.800570776255711</v>
      </c>
      <c r="U231" s="18"/>
    </row>
    <row r="232" spans="2:21" x14ac:dyDescent="0.25">
      <c r="B232" s="79"/>
      <c r="C232" s="82"/>
      <c r="D232" s="17">
        <v>2010</v>
      </c>
      <c r="E232" s="18"/>
      <c r="F232" s="19">
        <v>36.414000000000001</v>
      </c>
      <c r="G232" s="18"/>
      <c r="H232" s="20">
        <v>7.444</v>
      </c>
      <c r="I232" s="21"/>
      <c r="J232" s="20">
        <v>7.0839999999999996</v>
      </c>
      <c r="K232" s="21"/>
      <c r="L232" s="20">
        <v>103.367</v>
      </c>
      <c r="M232" s="21"/>
      <c r="N232" s="20">
        <v>257.87246663371229</v>
      </c>
      <c r="O232" s="21"/>
      <c r="P232" s="20">
        <v>1261.4411606663084</v>
      </c>
      <c r="Q232" s="21"/>
      <c r="R232" s="20">
        <v>1325.5460191981931</v>
      </c>
      <c r="S232" s="21"/>
      <c r="T232" s="20">
        <v>90.842996314104113</v>
      </c>
      <c r="U232" s="18"/>
    </row>
    <row r="233" spans="2:21" x14ac:dyDescent="0.25">
      <c r="B233" s="79"/>
      <c r="C233" s="82"/>
      <c r="D233" s="17">
        <v>2015</v>
      </c>
      <c r="E233" s="18"/>
      <c r="F233" s="19">
        <v>41.847999999999999</v>
      </c>
      <c r="G233" s="18"/>
      <c r="H233" s="20">
        <v>7.8129999999999997</v>
      </c>
      <c r="I233" s="21"/>
      <c r="J233" s="20">
        <v>7.4269999999999996</v>
      </c>
      <c r="K233" s="21"/>
      <c r="L233" s="20">
        <v>108.399</v>
      </c>
      <c r="M233" s="21"/>
      <c r="N233" s="20">
        <v>233.31019403555726</v>
      </c>
      <c r="O233" s="21"/>
      <c r="P233" s="20">
        <v>1249.6563419941124</v>
      </c>
      <c r="Q233" s="21"/>
      <c r="R233" s="20">
        <v>1314.6041470311029</v>
      </c>
      <c r="S233" s="21"/>
      <c r="T233" s="20">
        <v>90.070618732645144</v>
      </c>
      <c r="U233" s="18"/>
    </row>
    <row r="234" spans="2:21" x14ac:dyDescent="0.25">
      <c r="B234" s="79"/>
      <c r="C234" s="82"/>
      <c r="D234" s="22">
        <v>2018</v>
      </c>
      <c r="E234" s="18"/>
      <c r="F234" s="19">
        <v>43.9</v>
      </c>
      <c r="G234" s="18"/>
      <c r="H234" s="20">
        <v>8.2119999999999997</v>
      </c>
      <c r="I234" s="21"/>
      <c r="J234" s="20">
        <v>8.0109999999999992</v>
      </c>
      <c r="K234" s="21"/>
      <c r="L234" s="20">
        <v>110.441</v>
      </c>
      <c r="M234" s="21"/>
      <c r="N234" s="20">
        <v>227.15261958997723</v>
      </c>
      <c r="O234" s="21"/>
      <c r="P234" s="20">
        <v>1214.3205065757429</v>
      </c>
      <c r="Q234" s="21"/>
      <c r="R234" s="20">
        <v>1244.7884159280991</v>
      </c>
      <c r="S234" s="21"/>
      <c r="T234" s="20">
        <v>90.29255439555962</v>
      </c>
      <c r="U234" s="18"/>
    </row>
    <row r="235" spans="2:21" x14ac:dyDescent="0.25">
      <c r="B235" s="80"/>
      <c r="C235" s="83"/>
      <c r="D235" s="22">
        <v>2019</v>
      </c>
      <c r="F235" s="19" t="s">
        <v>17</v>
      </c>
      <c r="G235" s="18"/>
      <c r="H235" s="20" t="s">
        <v>17</v>
      </c>
      <c r="I235" s="21"/>
      <c r="J235" s="20" t="s">
        <v>17</v>
      </c>
      <c r="K235" s="21"/>
      <c r="L235" s="20" t="s">
        <v>17</v>
      </c>
      <c r="M235" s="21"/>
      <c r="N235" s="20" t="s">
        <v>17</v>
      </c>
      <c r="O235" s="21"/>
      <c r="P235" s="20" t="s">
        <v>17</v>
      </c>
      <c r="Q235" s="21"/>
      <c r="R235" s="20" t="s">
        <v>17</v>
      </c>
      <c r="S235" s="21"/>
      <c r="T235" s="20" t="s">
        <v>17</v>
      </c>
      <c r="U235" s="18"/>
    </row>
    <row r="236" spans="2:21" x14ac:dyDescent="0.25">
      <c r="B236" s="28" t="s">
        <v>74</v>
      </c>
      <c r="C236" s="27"/>
      <c r="D236" s="23" t="s">
        <v>17</v>
      </c>
      <c r="E236" s="24"/>
      <c r="F236" s="25" t="s">
        <v>17</v>
      </c>
      <c r="G236" s="24"/>
      <c r="H236" s="26" t="s">
        <v>17</v>
      </c>
      <c r="I236" s="27"/>
      <c r="J236" s="26" t="s">
        <v>17</v>
      </c>
      <c r="K236" s="27"/>
      <c r="L236" s="26" t="s">
        <v>17</v>
      </c>
      <c r="M236" s="27"/>
      <c r="N236" s="26" t="s">
        <v>17</v>
      </c>
      <c r="O236" s="27"/>
      <c r="P236" s="26" t="s">
        <v>17</v>
      </c>
      <c r="Q236" s="27"/>
      <c r="R236" s="26" t="s">
        <v>17</v>
      </c>
      <c r="S236" s="27"/>
      <c r="T236" s="26" t="s">
        <v>17</v>
      </c>
      <c r="U236" s="24"/>
    </row>
    <row r="237" spans="2:21" x14ac:dyDescent="0.25">
      <c r="B237" s="78" t="s">
        <v>75</v>
      </c>
      <c r="C237" s="81" t="s">
        <v>38</v>
      </c>
      <c r="D237" s="23">
        <v>2000</v>
      </c>
      <c r="E237" s="24"/>
      <c r="F237" s="25">
        <v>85.242000000000004</v>
      </c>
      <c r="G237" s="24"/>
      <c r="H237" s="26">
        <v>15.906000000000001</v>
      </c>
      <c r="I237" s="27"/>
      <c r="J237" s="26">
        <v>21.927</v>
      </c>
      <c r="K237" s="27"/>
      <c r="L237" s="26">
        <v>69.55</v>
      </c>
      <c r="M237" s="27"/>
      <c r="N237" s="26">
        <v>741.88922127589683</v>
      </c>
      <c r="O237" s="27"/>
      <c r="P237" s="26">
        <v>3975.8657739217902</v>
      </c>
      <c r="Q237" s="27"/>
      <c r="R237" s="26">
        <v>2884.1209923838192</v>
      </c>
      <c r="S237" s="27"/>
      <c r="T237" s="26">
        <v>909.27564342199855</v>
      </c>
      <c r="U237" s="24"/>
    </row>
    <row r="238" spans="2:21" x14ac:dyDescent="0.25">
      <c r="B238" s="79"/>
      <c r="C238" s="82"/>
      <c r="D238" s="17">
        <v>2005</v>
      </c>
      <c r="E238" s="18"/>
      <c r="F238" s="19">
        <v>100.85299999999999</v>
      </c>
      <c r="G238" s="18"/>
      <c r="H238" s="20">
        <v>18.149000000000001</v>
      </c>
      <c r="I238" s="21"/>
      <c r="J238" s="20">
        <v>22.756</v>
      </c>
      <c r="K238" s="21"/>
      <c r="L238" s="20">
        <v>78.182000000000002</v>
      </c>
      <c r="M238" s="21"/>
      <c r="N238" s="20">
        <v>673.29088871922511</v>
      </c>
      <c r="O238" s="21"/>
      <c r="P238" s="20">
        <v>3741.4406303377596</v>
      </c>
      <c r="Q238" s="21"/>
      <c r="R238" s="20">
        <v>2983.9781156618037</v>
      </c>
      <c r="S238" s="21"/>
      <c r="T238" s="20">
        <v>868.52991737228524</v>
      </c>
      <c r="U238" s="18"/>
    </row>
    <row r="239" spans="2:21" x14ac:dyDescent="0.25">
      <c r="B239" s="79"/>
      <c r="C239" s="82"/>
      <c r="D239" s="17">
        <v>2010</v>
      </c>
      <c r="E239" s="18"/>
      <c r="F239" s="19">
        <v>123.447</v>
      </c>
      <c r="G239" s="18"/>
      <c r="H239" s="20">
        <v>21.431999999999999</v>
      </c>
      <c r="I239" s="21"/>
      <c r="J239" s="20">
        <v>26.506</v>
      </c>
      <c r="K239" s="21"/>
      <c r="L239" s="20">
        <v>114.77200000000001</v>
      </c>
      <c r="M239" s="21"/>
      <c r="N239" s="20">
        <v>585.8944648310611</v>
      </c>
      <c r="O239" s="21"/>
      <c r="P239" s="20">
        <v>3374.7160321015308</v>
      </c>
      <c r="Q239" s="21"/>
      <c r="R239" s="20">
        <v>2728.6996906360823</v>
      </c>
      <c r="S239" s="21"/>
      <c r="T239" s="20">
        <v>630.17908549123479</v>
      </c>
      <c r="U239" s="18"/>
    </row>
    <row r="240" spans="2:21" x14ac:dyDescent="0.25">
      <c r="B240" s="79"/>
      <c r="C240" s="82"/>
      <c r="D240" s="17">
        <v>2015</v>
      </c>
      <c r="E240" s="18"/>
      <c r="F240" s="19">
        <v>141.25899999999999</v>
      </c>
      <c r="G240" s="18"/>
      <c r="H240" s="20">
        <v>24.834</v>
      </c>
      <c r="I240" s="21"/>
      <c r="J240" s="20">
        <v>27.53</v>
      </c>
      <c r="K240" s="21"/>
      <c r="L240" s="20">
        <v>152.803</v>
      </c>
      <c r="M240" s="21"/>
      <c r="N240" s="20">
        <v>554.09900962062591</v>
      </c>
      <c r="O240" s="21"/>
      <c r="P240" s="20">
        <v>3151.786743980027</v>
      </c>
      <c r="Q240" s="21"/>
      <c r="R240" s="20">
        <v>2843.1337450054484</v>
      </c>
      <c r="S240" s="21"/>
      <c r="T240" s="20">
        <v>512.23779637834332</v>
      </c>
      <c r="U240" s="18"/>
    </row>
    <row r="241" spans="2:21" x14ac:dyDescent="0.25">
      <c r="B241" s="79"/>
      <c r="C241" s="82"/>
      <c r="D241" s="17">
        <v>2016</v>
      </c>
      <c r="E241" s="18"/>
      <c r="F241" s="19">
        <v>144.827</v>
      </c>
      <c r="G241" s="18"/>
      <c r="H241" s="20">
        <v>26.673999999999999</v>
      </c>
      <c r="I241" s="21"/>
      <c r="J241" s="20">
        <v>27.864000000000001</v>
      </c>
      <c r="K241" s="21"/>
      <c r="L241" s="20">
        <v>152.952</v>
      </c>
      <c r="M241" s="21"/>
      <c r="N241" s="20">
        <v>549.01659221001614</v>
      </c>
      <c r="O241" s="21"/>
      <c r="P241" s="20">
        <v>2980.8962285371526</v>
      </c>
      <c r="Q241" s="21"/>
      <c r="R241" s="20">
        <v>2853.5897932816538</v>
      </c>
      <c r="S241" s="21"/>
      <c r="T241" s="20">
        <v>519.8521496940217</v>
      </c>
      <c r="U241" s="18"/>
    </row>
    <row r="242" spans="2:21" x14ac:dyDescent="0.25">
      <c r="B242" s="78" t="s">
        <v>76</v>
      </c>
      <c r="C242" s="81"/>
      <c r="D242" s="23">
        <v>2000</v>
      </c>
      <c r="E242" s="24"/>
      <c r="F242" s="25">
        <v>147.95699999999999</v>
      </c>
      <c r="G242" s="24"/>
      <c r="H242" s="26">
        <v>22.372</v>
      </c>
      <c r="I242" s="27"/>
      <c r="J242" s="26">
        <v>1.45</v>
      </c>
      <c r="K242" s="27"/>
      <c r="L242" s="26">
        <v>322.10399999999998</v>
      </c>
      <c r="M242" s="27" t="s">
        <v>20</v>
      </c>
      <c r="N242" s="26">
        <v>330.09640638834259</v>
      </c>
      <c r="O242" s="27"/>
      <c r="P242" s="26">
        <v>2183.0893080636511</v>
      </c>
      <c r="Q242" s="27"/>
      <c r="R242" s="26">
        <v>33682.809655172416</v>
      </c>
      <c r="S242" s="27"/>
      <c r="T242" s="26">
        <v>151.62827533964187</v>
      </c>
      <c r="U242" s="24" t="s">
        <v>20</v>
      </c>
    </row>
    <row r="243" spans="2:21" x14ac:dyDescent="0.25">
      <c r="B243" s="79"/>
      <c r="C243" s="82"/>
      <c r="D243" s="17">
        <v>2005</v>
      </c>
      <c r="E243" s="18"/>
      <c r="F243" s="19">
        <v>141.52099999999999</v>
      </c>
      <c r="G243" s="18"/>
      <c r="H243" s="20">
        <v>21.709</v>
      </c>
      <c r="I243" s="21"/>
      <c r="J243" s="20">
        <v>1.1850000000000001</v>
      </c>
      <c r="K243" s="21"/>
      <c r="L243" s="20">
        <v>311.39</v>
      </c>
      <c r="M243" s="21" t="s">
        <v>20</v>
      </c>
      <c r="N243" s="20">
        <v>331.34420333378091</v>
      </c>
      <c r="O243" s="21"/>
      <c r="P243" s="20">
        <v>2160.0333041595654</v>
      </c>
      <c r="Q243" s="21"/>
      <c r="R243" s="20">
        <v>39571.445569620249</v>
      </c>
      <c r="S243" s="21"/>
      <c r="T243" s="20">
        <v>150.58981662866503</v>
      </c>
      <c r="U243" s="18" t="s">
        <v>20</v>
      </c>
    </row>
    <row r="244" spans="2:21" x14ac:dyDescent="0.25">
      <c r="B244" s="79"/>
      <c r="C244" s="82"/>
      <c r="D244" s="17">
        <v>2010</v>
      </c>
      <c r="E244" s="18"/>
      <c r="F244" s="19">
        <v>159.495</v>
      </c>
      <c r="G244" s="18"/>
      <c r="H244" s="20">
        <v>30.146999999999998</v>
      </c>
      <c r="I244" s="21"/>
      <c r="J244" s="20">
        <v>1.8180000000000001</v>
      </c>
      <c r="K244" s="21"/>
      <c r="L244" s="20">
        <v>342.15600000000001</v>
      </c>
      <c r="M244" s="21" t="s">
        <v>20</v>
      </c>
      <c r="N244" s="20">
        <v>287.10932004138056</v>
      </c>
      <c r="O244" s="21"/>
      <c r="P244" s="20">
        <v>1518.9737287292267</v>
      </c>
      <c r="Q244" s="21"/>
      <c r="R244" s="20">
        <v>25188.394389438941</v>
      </c>
      <c r="S244" s="21"/>
      <c r="T244" s="20">
        <v>133.83515414021673</v>
      </c>
      <c r="U244" s="18" t="s">
        <v>20</v>
      </c>
    </row>
    <row r="245" spans="2:21" x14ac:dyDescent="0.25">
      <c r="B245" s="79"/>
      <c r="C245" s="82"/>
      <c r="D245" s="17">
        <v>2014</v>
      </c>
      <c r="E245" s="18"/>
      <c r="F245" s="19">
        <v>134.98599999999999</v>
      </c>
      <c r="G245" s="18"/>
      <c r="H245" s="20">
        <v>26.954000000000001</v>
      </c>
      <c r="I245" s="21"/>
      <c r="J245" s="20">
        <v>1.5209999999999999</v>
      </c>
      <c r="K245" s="21"/>
      <c r="L245" s="20">
        <v>300.48899999999998</v>
      </c>
      <c r="M245" s="21" t="s">
        <v>20</v>
      </c>
      <c r="N245" s="20">
        <v>332.50430415006002</v>
      </c>
      <c r="O245" s="21"/>
      <c r="P245" s="20">
        <v>1665.1860948282258</v>
      </c>
      <c r="Q245" s="21"/>
      <c r="R245" s="20">
        <v>29509.155818540436</v>
      </c>
      <c r="S245" s="21"/>
      <c r="T245" s="20">
        <v>149.367950241107</v>
      </c>
      <c r="U245" s="18" t="s">
        <v>20</v>
      </c>
    </row>
    <row r="246" spans="2:21" x14ac:dyDescent="0.25">
      <c r="B246" s="78" t="s">
        <v>77</v>
      </c>
      <c r="C246" s="81"/>
      <c r="D246" s="23">
        <v>2000</v>
      </c>
      <c r="E246" s="24"/>
      <c r="F246" s="25">
        <v>27.39</v>
      </c>
      <c r="G246" s="24"/>
      <c r="H246" s="26">
        <v>3.3050000000000002</v>
      </c>
      <c r="I246" s="27"/>
      <c r="J246" s="26">
        <v>4.9050000000000002</v>
      </c>
      <c r="K246" s="27"/>
      <c r="L246" s="26">
        <v>53.88</v>
      </c>
      <c r="M246" s="27"/>
      <c r="N246" s="26">
        <v>373.16725082146769</v>
      </c>
      <c r="O246" s="27"/>
      <c r="P246" s="26">
        <v>3092.6024205748863</v>
      </c>
      <c r="Q246" s="27"/>
      <c r="R246" s="26">
        <v>2083.8024464831801</v>
      </c>
      <c r="S246" s="27"/>
      <c r="T246" s="26">
        <v>189.70027839643652</v>
      </c>
      <c r="U246" s="24"/>
    </row>
    <row r="247" spans="2:21" x14ac:dyDescent="0.25">
      <c r="B247" s="79"/>
      <c r="C247" s="82"/>
      <c r="D247" s="17">
        <v>2005</v>
      </c>
      <c r="E247" s="18"/>
      <c r="F247" s="19">
        <v>28.055</v>
      </c>
      <c r="G247" s="18"/>
      <c r="H247" s="20">
        <v>4.508</v>
      </c>
      <c r="I247" s="21"/>
      <c r="J247" s="20">
        <v>5.3129999999999997</v>
      </c>
      <c r="K247" s="21"/>
      <c r="L247" s="20">
        <v>59.991999999999997</v>
      </c>
      <c r="M247" s="21"/>
      <c r="N247" s="20">
        <v>359.52468365710212</v>
      </c>
      <c r="O247" s="21"/>
      <c r="P247" s="20">
        <v>2237.458961845608</v>
      </c>
      <c r="Q247" s="21"/>
      <c r="R247" s="20">
        <v>1898.4500282326371</v>
      </c>
      <c r="S247" s="21"/>
      <c r="T247" s="20">
        <v>168.13016735564742</v>
      </c>
      <c r="U247" s="18"/>
    </row>
    <row r="248" spans="2:21" x14ac:dyDescent="0.25">
      <c r="B248" s="79"/>
      <c r="C248" s="82"/>
      <c r="D248" s="17">
        <v>2010</v>
      </c>
      <c r="E248" s="18"/>
      <c r="F248" s="19">
        <v>28.686</v>
      </c>
      <c r="G248" s="18"/>
      <c r="H248" s="20">
        <v>5.2569999999999997</v>
      </c>
      <c r="I248" s="21"/>
      <c r="J248" s="20">
        <v>5.8209999999999997</v>
      </c>
      <c r="K248" s="21"/>
      <c r="L248" s="20">
        <v>62.088000000000001</v>
      </c>
      <c r="M248" s="21"/>
      <c r="N248" s="20">
        <v>346.08659276302029</v>
      </c>
      <c r="O248" s="21"/>
      <c r="P248" s="20">
        <v>1888.4991439984783</v>
      </c>
      <c r="Q248" s="21"/>
      <c r="R248" s="20">
        <v>1705.52138807765</v>
      </c>
      <c r="S248" s="21"/>
      <c r="T248" s="20">
        <v>159.89949748743717</v>
      </c>
      <c r="U248" s="18"/>
    </row>
    <row r="249" spans="2:21" x14ac:dyDescent="0.25">
      <c r="B249" s="79"/>
      <c r="C249" s="82"/>
      <c r="D249" s="17">
        <v>2015</v>
      </c>
      <c r="E249" s="18"/>
      <c r="F249" s="19">
        <v>30.486000000000001</v>
      </c>
      <c r="G249" s="18"/>
      <c r="H249" s="20">
        <v>5.9359999999999999</v>
      </c>
      <c r="I249" s="21"/>
      <c r="J249" s="20">
        <v>7.0389999999999997</v>
      </c>
      <c r="K249" s="21"/>
      <c r="L249" s="20">
        <v>63.673000000000002</v>
      </c>
      <c r="M249" s="21"/>
      <c r="N249" s="20">
        <v>320.93173915895818</v>
      </c>
      <c r="O249" s="21"/>
      <c r="P249" s="20">
        <v>1648.2353436657681</v>
      </c>
      <c r="Q249" s="21"/>
      <c r="R249" s="20">
        <v>1389.9595112942179</v>
      </c>
      <c r="S249" s="21"/>
      <c r="T249" s="20">
        <v>153.65892921646537</v>
      </c>
      <c r="U249" s="18"/>
    </row>
    <row r="250" spans="2:21" x14ac:dyDescent="0.25">
      <c r="B250" s="79"/>
      <c r="C250" s="82"/>
      <c r="D250" s="17">
        <v>2016</v>
      </c>
      <c r="E250" s="18"/>
      <c r="F250" s="19">
        <v>31.515000000000001</v>
      </c>
      <c r="G250" s="18"/>
      <c r="H250" s="20">
        <v>6.0830000000000002</v>
      </c>
      <c r="I250" s="21"/>
      <c r="J250" s="20">
        <v>7.3529999999999998</v>
      </c>
      <c r="K250" s="21"/>
      <c r="L250" s="20">
        <v>63.158000000000001</v>
      </c>
      <c r="M250" s="21"/>
      <c r="N250" s="20">
        <v>309.48059654132953</v>
      </c>
      <c r="O250" s="21"/>
      <c r="P250" s="20">
        <v>1603.3669242150256</v>
      </c>
      <c r="Q250" s="21"/>
      <c r="R250" s="20">
        <v>1326.435604515164</v>
      </c>
      <c r="S250" s="21"/>
      <c r="T250" s="20">
        <v>154.42669178884702</v>
      </c>
      <c r="U250" s="18"/>
    </row>
    <row r="251" spans="2:21" x14ac:dyDescent="0.25">
      <c r="B251" s="79"/>
      <c r="C251" s="82"/>
      <c r="D251" s="22">
        <v>2018</v>
      </c>
      <c r="E251" s="18"/>
      <c r="F251" s="19">
        <v>33.1</v>
      </c>
      <c r="G251" s="18"/>
      <c r="H251" s="20">
        <v>6.87</v>
      </c>
      <c r="I251" s="21"/>
      <c r="J251" s="20">
        <v>7.8419999999999996</v>
      </c>
      <c r="K251" s="21"/>
      <c r="L251" s="20">
        <v>64.694999999999993</v>
      </c>
      <c r="M251" s="21"/>
      <c r="N251" s="20">
        <v>293.2930513595166</v>
      </c>
      <c r="O251" s="21"/>
      <c r="P251" s="20">
        <v>1413.1004366812226</v>
      </c>
      <c r="Q251" s="21"/>
      <c r="R251" s="20">
        <v>1237.9495026778884</v>
      </c>
      <c r="S251" s="21"/>
      <c r="T251" s="20">
        <v>150.05796429399493</v>
      </c>
      <c r="U251" s="18"/>
    </row>
    <row r="252" spans="2:21" x14ac:dyDescent="0.25">
      <c r="B252" s="80"/>
      <c r="C252" s="83"/>
      <c r="D252" s="22">
        <v>2019</v>
      </c>
      <c r="F252" s="19">
        <v>34.1</v>
      </c>
      <c r="G252" s="18"/>
      <c r="H252" s="20">
        <v>7.1449999999999996</v>
      </c>
      <c r="I252" s="21"/>
      <c r="J252" s="20">
        <v>8.1229999999999993</v>
      </c>
      <c r="K252" s="21"/>
      <c r="L252" s="20">
        <v>64.721999999999994</v>
      </c>
      <c r="M252" s="21"/>
      <c r="N252" s="20">
        <v>284.01759530791787</v>
      </c>
      <c r="O252" s="21"/>
      <c r="P252" s="20">
        <v>1355.4933519944018</v>
      </c>
      <c r="Q252" s="21"/>
      <c r="R252" s="20">
        <v>1192.2934876277238</v>
      </c>
      <c r="S252" s="21"/>
      <c r="T252" s="20">
        <v>149.63999876394428</v>
      </c>
      <c r="U252" s="18"/>
    </row>
    <row r="253" spans="2:21" x14ac:dyDescent="0.25">
      <c r="B253" s="78" t="s">
        <v>78</v>
      </c>
      <c r="C253" s="81"/>
      <c r="D253" s="23">
        <v>2000</v>
      </c>
      <c r="E253" s="24"/>
      <c r="F253" s="25">
        <v>116.42700000000001</v>
      </c>
      <c r="G253" s="24"/>
      <c r="H253" s="26" t="s">
        <v>17</v>
      </c>
      <c r="I253" s="27"/>
      <c r="J253" s="26" t="s">
        <v>17</v>
      </c>
      <c r="K253" s="27"/>
      <c r="L253" s="26">
        <v>479.86799999999999</v>
      </c>
      <c r="M253" s="27" t="s">
        <v>79</v>
      </c>
      <c r="N253" s="26">
        <v>506.3331357846547</v>
      </c>
      <c r="O253" s="27"/>
      <c r="P253" s="26" t="s">
        <v>17</v>
      </c>
      <c r="Q253" s="27"/>
      <c r="R253" s="26" t="s">
        <v>17</v>
      </c>
      <c r="S253" s="27"/>
      <c r="T253" s="26">
        <v>122.84804988038377</v>
      </c>
      <c r="U253" s="24" t="s">
        <v>79</v>
      </c>
    </row>
    <row r="254" spans="2:21" x14ac:dyDescent="0.25">
      <c r="B254" s="79"/>
      <c r="C254" s="82"/>
      <c r="D254" s="17">
        <v>2005</v>
      </c>
      <c r="E254" s="18"/>
      <c r="F254" s="19">
        <v>144.78</v>
      </c>
      <c r="G254" s="18"/>
      <c r="H254" s="20">
        <v>29.451000000000001</v>
      </c>
      <c r="I254" s="21" t="s">
        <v>80</v>
      </c>
      <c r="J254" s="20">
        <v>36.466999999999999</v>
      </c>
      <c r="K254" s="21"/>
      <c r="L254" s="20">
        <v>552.404</v>
      </c>
      <c r="M254" s="21" t="s">
        <v>79</v>
      </c>
      <c r="N254" s="20">
        <v>416.4025003453516</v>
      </c>
      <c r="O254" s="21"/>
      <c r="P254" s="20">
        <v>2085.3166276187567</v>
      </c>
      <c r="Q254" s="21" t="s">
        <v>80</v>
      </c>
      <c r="R254" s="20">
        <v>1653.1865522252997</v>
      </c>
      <c r="S254" s="21"/>
      <c r="T254" s="20">
        <v>109.13525970123315</v>
      </c>
      <c r="U254" s="18" t="s">
        <v>79</v>
      </c>
    </row>
    <row r="255" spans="2:21" x14ac:dyDescent="0.25">
      <c r="B255" s="79"/>
      <c r="C255" s="82"/>
      <c r="D255" s="17">
        <v>2010</v>
      </c>
      <c r="E255" s="18"/>
      <c r="F255" s="19">
        <v>166.25</v>
      </c>
      <c r="G255" s="18"/>
      <c r="H255" s="20">
        <v>32.298000000000002</v>
      </c>
      <c r="I255" s="21"/>
      <c r="J255" s="20">
        <v>40.640999999999998</v>
      </c>
      <c r="K255" s="21"/>
      <c r="L255" s="20">
        <v>527.55999999999995</v>
      </c>
      <c r="M255" s="21" t="s">
        <v>79</v>
      </c>
      <c r="N255" s="20">
        <v>380.79304060150378</v>
      </c>
      <c r="O255" s="21"/>
      <c r="P255" s="20">
        <v>1960.0855470926992</v>
      </c>
      <c r="Q255" s="21"/>
      <c r="R255" s="20">
        <v>1557.7087916143796</v>
      </c>
      <c r="S255" s="21"/>
      <c r="T255" s="20">
        <v>119.99932329971948</v>
      </c>
      <c r="U255" s="18" t="s">
        <v>79</v>
      </c>
    </row>
    <row r="256" spans="2:21" x14ac:dyDescent="0.25">
      <c r="B256" s="79"/>
      <c r="C256" s="82"/>
      <c r="D256" s="17">
        <v>2015</v>
      </c>
      <c r="E256" s="18"/>
      <c r="F256" s="19">
        <v>180.44399999999999</v>
      </c>
      <c r="G256" s="18"/>
      <c r="H256" s="20">
        <v>34.621000000000002</v>
      </c>
      <c r="I256" s="21"/>
      <c r="J256" s="20">
        <v>54.38</v>
      </c>
      <c r="K256" s="21"/>
      <c r="L256" s="20">
        <v>514.85</v>
      </c>
      <c r="M256" s="21" t="s">
        <v>79</v>
      </c>
      <c r="N256" s="20">
        <v>362.4231340471282</v>
      </c>
      <c r="O256" s="21"/>
      <c r="P256" s="20">
        <v>1888.9425493197768</v>
      </c>
      <c r="Q256" s="21"/>
      <c r="R256" s="20">
        <v>1202.5943361529974</v>
      </c>
      <c r="S256" s="21"/>
      <c r="T256" s="20">
        <v>127.02161794697484</v>
      </c>
      <c r="U256" s="18" t="s">
        <v>79</v>
      </c>
    </row>
    <row r="257" spans="1:25" x14ac:dyDescent="0.25">
      <c r="B257" s="79"/>
      <c r="C257" s="82"/>
      <c r="D257" s="17">
        <v>2016</v>
      </c>
      <c r="E257" s="18"/>
      <c r="F257" s="19">
        <v>182.53399999999999</v>
      </c>
      <c r="G257" s="18"/>
      <c r="H257" s="20">
        <v>34.866999999999997</v>
      </c>
      <c r="I257" s="21"/>
      <c r="J257" s="20">
        <v>56.542000000000002</v>
      </c>
      <c r="K257" s="21"/>
      <c r="L257" s="20">
        <v>516.97400000000005</v>
      </c>
      <c r="M257" s="21" t="s">
        <v>79</v>
      </c>
      <c r="N257" s="20">
        <v>360.41819058367207</v>
      </c>
      <c r="O257" s="21"/>
      <c r="P257" s="20">
        <v>1886.843548340838</v>
      </c>
      <c r="Q257" s="21"/>
      <c r="R257" s="20">
        <v>1163.5346114392839</v>
      </c>
      <c r="S257" s="21"/>
      <c r="T257" s="20">
        <v>127.25702646554757</v>
      </c>
      <c r="U257" s="18" t="s">
        <v>79</v>
      </c>
    </row>
    <row r="258" spans="1:25" x14ac:dyDescent="0.25">
      <c r="B258" s="79"/>
      <c r="C258" s="82"/>
      <c r="D258" s="22">
        <v>2018</v>
      </c>
      <c r="E258" s="18"/>
      <c r="F258" s="19">
        <f>188783/1000</f>
        <v>188.78299999999999</v>
      </c>
      <c r="G258" s="18"/>
      <c r="H258" s="20">
        <v>35</v>
      </c>
      <c r="I258" s="21"/>
      <c r="J258" s="20">
        <v>57.225000000000001</v>
      </c>
      <c r="K258" s="21"/>
      <c r="L258" s="20">
        <v>535.12800000000004</v>
      </c>
      <c r="M258" s="21" t="s">
        <v>79</v>
      </c>
      <c r="N258" s="20">
        <v>355.65702420239114</v>
      </c>
      <c r="O258" s="21"/>
      <c r="P258" s="20">
        <v>1918.3428571428572</v>
      </c>
      <c r="Q258" s="21"/>
      <c r="R258" s="20">
        <v>1173.2983835736129</v>
      </c>
      <c r="S258" s="21"/>
      <c r="T258" s="20">
        <v>125.46904665799583</v>
      </c>
      <c r="U258" s="18" t="s">
        <v>79</v>
      </c>
    </row>
    <row r="259" spans="1:25" x14ac:dyDescent="0.25">
      <c r="B259" s="79"/>
      <c r="C259" s="82"/>
      <c r="D259" s="22">
        <v>2019</v>
      </c>
      <c r="F259" s="19">
        <f>196784/1000</f>
        <v>196.78399999999999</v>
      </c>
      <c r="G259" s="18"/>
      <c r="H259" s="20">
        <v>35.567999999999998</v>
      </c>
      <c r="I259" s="21"/>
      <c r="J259" s="20">
        <v>58.238999999999997</v>
      </c>
      <c r="K259" s="21"/>
      <c r="L259" s="20">
        <v>547.66099999999994</v>
      </c>
      <c r="M259" s="21" t="s">
        <v>79</v>
      </c>
      <c r="N259" s="20">
        <v>343.16814375152455</v>
      </c>
      <c r="O259" s="21"/>
      <c r="P259" s="20">
        <v>1898.6167341430501</v>
      </c>
      <c r="Q259" s="21"/>
      <c r="R259" s="20">
        <v>1159.5322721887396</v>
      </c>
      <c r="S259" s="21"/>
      <c r="T259" s="20">
        <v>123.30620584631735</v>
      </c>
      <c r="U259" s="18" t="s">
        <v>79</v>
      </c>
    </row>
    <row r="260" spans="1:25" ht="15" customHeight="1" x14ac:dyDescent="0.25">
      <c r="B260" s="78" t="s">
        <v>81</v>
      </c>
      <c r="C260" s="81"/>
      <c r="D260" s="23">
        <v>2000</v>
      </c>
      <c r="E260" s="24"/>
      <c r="F260" s="25">
        <v>196.07400000000001</v>
      </c>
      <c r="G260" s="24"/>
      <c r="H260" s="26">
        <v>32</v>
      </c>
      <c r="I260" s="27" t="s">
        <v>38</v>
      </c>
      <c r="J260" s="26">
        <v>62.862000000000002</v>
      </c>
      <c r="K260" s="27" t="s">
        <v>40</v>
      </c>
      <c r="L260" s="26">
        <v>238.297</v>
      </c>
      <c r="M260" s="27"/>
      <c r="N260" s="26">
        <v>292.20458092352885</v>
      </c>
      <c r="O260" s="27"/>
      <c r="P260" s="26">
        <v>1790.4287812499999</v>
      </c>
      <c r="Q260" s="27" t="s">
        <v>38</v>
      </c>
      <c r="R260" s="26">
        <v>911.42058795456705</v>
      </c>
      <c r="S260" s="27" t="s">
        <v>40</v>
      </c>
      <c r="T260" s="26">
        <v>240.42988791298254</v>
      </c>
      <c r="U260" s="24"/>
    </row>
    <row r="261" spans="1:25" ht="15" customHeight="1" x14ac:dyDescent="0.25">
      <c r="B261" s="79"/>
      <c r="C261" s="82"/>
      <c r="D261" s="17">
        <v>2005</v>
      </c>
      <c r="E261" s="18"/>
      <c r="F261" s="19">
        <v>215.739</v>
      </c>
      <c r="G261" s="18"/>
      <c r="H261" s="20">
        <v>35</v>
      </c>
      <c r="I261" s="21" t="s">
        <v>38</v>
      </c>
      <c r="J261" s="20">
        <v>50</v>
      </c>
      <c r="K261" s="21" t="s">
        <v>38</v>
      </c>
      <c r="L261" s="20">
        <v>256.44499999999999</v>
      </c>
      <c r="M261" s="21"/>
      <c r="N261" s="20">
        <v>272.59087601221847</v>
      </c>
      <c r="O261" s="21"/>
      <c r="P261" s="20">
        <v>1680.2423714285715</v>
      </c>
      <c r="Q261" s="21" t="s">
        <v>38</v>
      </c>
      <c r="R261" s="20">
        <v>1176.16966</v>
      </c>
      <c r="S261" s="21" t="s">
        <v>38</v>
      </c>
      <c r="T261" s="20">
        <v>229.3220105675681</v>
      </c>
      <c r="U261" s="18"/>
    </row>
    <row r="262" spans="1:25" ht="15" customHeight="1" x14ac:dyDescent="0.25">
      <c r="B262" s="79"/>
      <c r="C262" s="82"/>
      <c r="D262" s="17">
        <v>2010</v>
      </c>
      <c r="E262" s="18"/>
      <c r="F262" s="19">
        <v>226.38399999999999</v>
      </c>
      <c r="G262" s="18"/>
      <c r="H262" s="20">
        <v>34.023000000000003</v>
      </c>
      <c r="I262" s="21" t="s">
        <v>38</v>
      </c>
      <c r="J262" s="20">
        <v>51.832000000000001</v>
      </c>
      <c r="K262" s="21" t="s">
        <v>38</v>
      </c>
      <c r="L262" s="20">
        <v>286.3</v>
      </c>
      <c r="M262" s="21"/>
      <c r="N262" s="20">
        <v>263.8428820057955</v>
      </c>
      <c r="O262" s="21"/>
      <c r="P262" s="20">
        <v>1755.5714369691091</v>
      </c>
      <c r="Q262" s="21" t="s">
        <v>38</v>
      </c>
      <c r="R262" s="20">
        <v>1152.373186448526</v>
      </c>
      <c r="S262" s="21" t="s">
        <v>38</v>
      </c>
      <c r="T262" s="20">
        <v>208.62663988822914</v>
      </c>
      <c r="U262" s="18"/>
    </row>
    <row r="263" spans="1:25" ht="15" customHeight="1" x14ac:dyDescent="0.25">
      <c r="B263" s="79"/>
      <c r="C263" s="82"/>
      <c r="D263" s="17">
        <v>2015</v>
      </c>
      <c r="E263" s="18"/>
      <c r="F263" s="19">
        <v>233.102</v>
      </c>
      <c r="G263" s="18"/>
      <c r="H263" s="20">
        <v>47.603999999999999</v>
      </c>
      <c r="I263" s="21"/>
      <c r="J263" s="20">
        <v>69.938999999999993</v>
      </c>
      <c r="K263" s="21"/>
      <c r="L263" s="20">
        <v>330.60199999999998</v>
      </c>
      <c r="M263" s="21"/>
      <c r="N263" s="20">
        <v>255.27113452480029</v>
      </c>
      <c r="O263" s="21"/>
      <c r="P263" s="20">
        <v>1249.9834467691792</v>
      </c>
      <c r="Q263" s="21"/>
      <c r="R263" s="20">
        <v>850.80158423769296</v>
      </c>
      <c r="S263" s="21"/>
      <c r="T263" s="20">
        <v>179.98745319145075</v>
      </c>
      <c r="U263" s="18"/>
    </row>
    <row r="264" spans="1:25" ht="15" customHeight="1" x14ac:dyDescent="0.25">
      <c r="B264" s="79"/>
      <c r="C264" s="82"/>
      <c r="D264" s="17">
        <v>2016</v>
      </c>
      <c r="E264" s="18"/>
      <c r="F264" s="19">
        <v>239.642</v>
      </c>
      <c r="G264" s="18"/>
      <c r="H264" s="20">
        <v>48.558999999999997</v>
      </c>
      <c r="I264" s="21"/>
      <c r="J264" s="20">
        <v>70.073999999999998</v>
      </c>
      <c r="K264" s="21"/>
      <c r="L264" s="20">
        <v>337.51499999999999</v>
      </c>
      <c r="M264" s="21"/>
      <c r="N264" s="20">
        <v>247.99466704500881</v>
      </c>
      <c r="O264" s="21"/>
      <c r="P264" s="20">
        <v>1223.8707139768119</v>
      </c>
      <c r="Q264" s="21"/>
      <c r="R264" s="20">
        <v>848.10254873419535</v>
      </c>
      <c r="S264" s="21"/>
      <c r="T264" s="20">
        <v>176.08087936832439</v>
      </c>
      <c r="U264" s="18"/>
    </row>
    <row r="265" spans="1:25" ht="15" customHeight="1" x14ac:dyDescent="0.25">
      <c r="B265" s="79"/>
      <c r="C265" s="82"/>
      <c r="D265" s="22">
        <v>2018</v>
      </c>
      <c r="E265" s="18"/>
      <c r="F265" s="19">
        <f>240301/1000</f>
        <v>240.30099999999999</v>
      </c>
      <c r="G265" s="18"/>
      <c r="H265" s="20">
        <v>50.305</v>
      </c>
      <c r="I265" s="21"/>
      <c r="J265" s="20">
        <v>71.953000000000003</v>
      </c>
      <c r="K265" s="21"/>
      <c r="L265" s="20">
        <v>346.947</v>
      </c>
      <c r="M265" s="21"/>
      <c r="N265" s="20">
        <v>252.2960786680039</v>
      </c>
      <c r="O265" s="21"/>
      <c r="P265" s="20">
        <v>1205.1883510585428</v>
      </c>
      <c r="Q265" s="21"/>
      <c r="R265" s="20">
        <v>842.59169179881303</v>
      </c>
      <c r="S265" s="21"/>
      <c r="T265" s="20">
        <v>174.74426929761606</v>
      </c>
      <c r="U265" s="18"/>
    </row>
    <row r="266" spans="1:25" ht="15" customHeight="1" x14ac:dyDescent="0.25">
      <c r="B266" s="80"/>
      <c r="C266" s="83"/>
      <c r="D266" s="22">
        <v>2019</v>
      </c>
      <c r="F266" s="19">
        <f>241945/1000</f>
        <v>241.94499999999999</v>
      </c>
      <c r="H266" s="20">
        <v>51.954000000000001</v>
      </c>
      <c r="I266" s="21"/>
      <c r="J266" s="20">
        <v>75</v>
      </c>
      <c r="K266" s="21"/>
      <c r="L266" s="20">
        <v>367.68400000000003</v>
      </c>
      <c r="M266" s="21"/>
      <c r="N266" s="20">
        <v>250.26348963607433</v>
      </c>
      <c r="O266" s="21"/>
      <c r="P266" s="20">
        <v>1165.4540555106439</v>
      </c>
      <c r="Q266" s="21"/>
      <c r="R266" s="20">
        <v>807.33333333333337</v>
      </c>
      <c r="S266" s="21"/>
      <c r="T266" s="20">
        <v>164.67945300856169</v>
      </c>
      <c r="U266" s="18"/>
    </row>
    <row r="267" spans="1:25" ht="15" customHeight="1" x14ac:dyDescent="0.25">
      <c r="B267" s="28" t="s">
        <v>82</v>
      </c>
      <c r="C267" s="27"/>
      <c r="D267" s="23" t="s">
        <v>17</v>
      </c>
      <c r="E267" s="24"/>
      <c r="F267" s="25" t="s">
        <v>17</v>
      </c>
      <c r="G267" s="24"/>
      <c r="H267" s="26" t="s">
        <v>17</v>
      </c>
      <c r="I267" s="27"/>
      <c r="J267" s="26" t="s">
        <v>17</v>
      </c>
      <c r="K267" s="27"/>
      <c r="L267" s="26" t="s">
        <v>17</v>
      </c>
      <c r="M267" s="27"/>
      <c r="N267" s="26" t="s">
        <v>17</v>
      </c>
      <c r="O267" s="27"/>
      <c r="P267" s="26" t="s">
        <v>17</v>
      </c>
      <c r="Q267" s="27"/>
      <c r="R267" s="26" t="s">
        <v>17</v>
      </c>
      <c r="S267" s="27"/>
      <c r="T267" s="26" t="s">
        <v>17</v>
      </c>
      <c r="U267" s="24"/>
    </row>
    <row r="268" spans="1:25" x14ac:dyDescent="0.25">
      <c r="A268" s="41"/>
      <c r="B268" s="42"/>
      <c r="C268" s="43"/>
      <c r="D268" s="44"/>
      <c r="E268" s="44"/>
      <c r="F268" s="45"/>
      <c r="G268" s="45"/>
      <c r="H268" s="45"/>
      <c r="I268" s="45"/>
      <c r="J268" s="45"/>
      <c r="K268" s="45"/>
      <c r="L268" s="45"/>
      <c r="M268" s="46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</row>
    <row r="269" spans="1:25" x14ac:dyDescent="0.25">
      <c r="A269" s="41"/>
      <c r="B269" s="47" t="s">
        <v>83</v>
      </c>
      <c r="C269" s="43"/>
      <c r="D269" s="44"/>
      <c r="E269" s="44"/>
      <c r="F269" s="45"/>
      <c r="G269" s="45"/>
      <c r="H269" s="45"/>
      <c r="I269" s="45"/>
      <c r="J269" s="45"/>
      <c r="K269" s="45"/>
      <c r="L269" s="45"/>
      <c r="M269" s="46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</row>
    <row r="270" spans="1:25" x14ac:dyDescent="0.25">
      <c r="A270" s="41"/>
      <c r="B270" s="48" t="s">
        <v>84</v>
      </c>
      <c r="C270" s="43"/>
      <c r="D270" s="44"/>
      <c r="E270" s="44"/>
      <c r="F270" s="45"/>
      <c r="G270" s="45"/>
      <c r="H270" s="45"/>
      <c r="I270" s="45"/>
      <c r="J270" s="45"/>
      <c r="K270" s="45"/>
      <c r="L270" s="45"/>
      <c r="M270" s="46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</row>
    <row r="271" spans="1:25" x14ac:dyDescent="0.25">
      <c r="A271" s="41"/>
      <c r="B271" s="48" t="s">
        <v>85</v>
      </c>
      <c r="C271" s="43"/>
      <c r="D271" s="44"/>
      <c r="E271" s="44"/>
      <c r="F271" s="45"/>
      <c r="G271" s="45"/>
      <c r="H271" s="45"/>
      <c r="I271" s="45"/>
      <c r="J271" s="45"/>
      <c r="K271" s="45"/>
      <c r="L271" s="45"/>
      <c r="M271" s="46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</row>
    <row r="272" spans="1:25" x14ac:dyDescent="0.25">
      <c r="A272" s="41"/>
      <c r="B272" s="47" t="s">
        <v>86</v>
      </c>
      <c r="C272" s="43"/>
      <c r="D272" s="44"/>
      <c r="E272" s="44"/>
      <c r="F272" s="45"/>
      <c r="G272" s="45"/>
      <c r="H272" s="45"/>
      <c r="I272" s="45"/>
      <c r="J272" s="45"/>
      <c r="K272" s="45"/>
      <c r="L272" s="45"/>
      <c r="M272" s="46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</row>
    <row r="273" spans="1:25" x14ac:dyDescent="0.25">
      <c r="A273" s="41"/>
      <c r="B273" s="48" t="s">
        <v>87</v>
      </c>
      <c r="C273" s="43"/>
      <c r="D273" s="44"/>
      <c r="E273" s="44"/>
      <c r="F273" s="45"/>
      <c r="G273" s="45"/>
      <c r="H273" s="45"/>
      <c r="I273" s="45"/>
      <c r="J273" s="45"/>
      <c r="K273" s="45"/>
      <c r="L273" s="45"/>
      <c r="M273" s="46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</row>
    <row r="274" spans="1:25" x14ac:dyDescent="0.25">
      <c r="A274" s="41"/>
      <c r="B274" s="48" t="s">
        <v>88</v>
      </c>
      <c r="C274" s="43"/>
      <c r="D274" s="44"/>
      <c r="E274" s="44"/>
      <c r="F274" s="45"/>
      <c r="G274" s="45"/>
      <c r="H274" s="45"/>
      <c r="I274" s="45"/>
      <c r="J274" s="45"/>
      <c r="K274" s="45"/>
      <c r="L274" s="45"/>
      <c r="M274" s="46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</row>
    <row r="275" spans="1:25" x14ac:dyDescent="0.25">
      <c r="A275" s="41"/>
      <c r="B275" s="47" t="s">
        <v>89</v>
      </c>
      <c r="C275" s="43"/>
      <c r="D275" s="44"/>
      <c r="E275" s="44"/>
      <c r="F275" s="45"/>
      <c r="G275" s="45"/>
      <c r="H275" s="45"/>
      <c r="I275" s="45"/>
      <c r="J275" s="45"/>
      <c r="K275" s="45"/>
      <c r="L275" s="45"/>
      <c r="M275" s="46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</row>
    <row r="276" spans="1:25" x14ac:dyDescent="0.25">
      <c r="A276" s="41"/>
      <c r="B276" s="47" t="s">
        <v>90</v>
      </c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9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</row>
    <row r="277" spans="1:25" x14ac:dyDescent="0.25">
      <c r="A277" s="41"/>
      <c r="B277" s="47" t="s">
        <v>91</v>
      </c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9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</row>
    <row r="278" spans="1:25" x14ac:dyDescent="0.25">
      <c r="A278" s="41"/>
      <c r="B278" s="47" t="s">
        <v>92</v>
      </c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9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</row>
    <row r="279" spans="1:25" x14ac:dyDescent="0.25">
      <c r="A279" s="41"/>
      <c r="B279" s="47" t="s">
        <v>93</v>
      </c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9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</row>
    <row r="280" spans="1:25" x14ac:dyDescent="0.25">
      <c r="A280" s="41"/>
      <c r="B280" s="47" t="s">
        <v>94</v>
      </c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9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spans="1:25" x14ac:dyDescent="0.25">
      <c r="A281" s="41"/>
      <c r="B281" s="50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9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</row>
    <row r="282" spans="1:25" x14ac:dyDescent="0.25">
      <c r="A282" s="51" t="s">
        <v>95</v>
      </c>
      <c r="B282" s="52" t="s">
        <v>96</v>
      </c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</row>
    <row r="283" spans="1:25" x14ac:dyDescent="0.25">
      <c r="A283" s="41"/>
      <c r="B283" s="52" t="s">
        <v>97</v>
      </c>
      <c r="C283" s="54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</row>
    <row r="284" spans="1:25" x14ac:dyDescent="0.25">
      <c r="A284" s="41"/>
      <c r="B284" s="55" t="s">
        <v>98</v>
      </c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</row>
    <row r="285" spans="1:25" x14ac:dyDescent="0.25">
      <c r="A285" s="41"/>
      <c r="B285" s="50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9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</row>
    <row r="286" spans="1:25" x14ac:dyDescent="0.25">
      <c r="A286" s="41"/>
      <c r="B286" s="50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9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</row>
    <row r="287" spans="1:25" x14ac:dyDescent="0.25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9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</row>
    <row r="288" spans="1:25" x14ac:dyDescent="0.25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9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</row>
    <row r="289" spans="1:25" x14ac:dyDescent="0.25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9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</row>
    <row r="290" spans="1:25" x14ac:dyDescent="0.25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9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</row>
    <row r="291" spans="1:25" x14ac:dyDescent="0.25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9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</row>
    <row r="292" spans="1:25" x14ac:dyDescent="0.25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9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</row>
  </sheetData>
  <mergeCells count="100">
    <mergeCell ref="B253:B259"/>
    <mergeCell ref="C253:C259"/>
    <mergeCell ref="B260:B266"/>
    <mergeCell ref="C260:C266"/>
    <mergeCell ref="B237:B241"/>
    <mergeCell ref="C237:C241"/>
    <mergeCell ref="B242:B245"/>
    <mergeCell ref="C242:C245"/>
    <mergeCell ref="B246:B252"/>
    <mergeCell ref="C246:C252"/>
    <mergeCell ref="B218:B223"/>
    <mergeCell ref="C218:C223"/>
    <mergeCell ref="B224:B229"/>
    <mergeCell ref="C224:C229"/>
    <mergeCell ref="B230:B235"/>
    <mergeCell ref="C230:C235"/>
    <mergeCell ref="B202:B206"/>
    <mergeCell ref="C202:C206"/>
    <mergeCell ref="B207:B211"/>
    <mergeCell ref="C207:C211"/>
    <mergeCell ref="B212:B217"/>
    <mergeCell ref="C212:C217"/>
    <mergeCell ref="B181:B187"/>
    <mergeCell ref="C181:C187"/>
    <mergeCell ref="B188:B194"/>
    <mergeCell ref="C188:C194"/>
    <mergeCell ref="B195:B201"/>
    <mergeCell ref="C195:C201"/>
    <mergeCell ref="B163:B168"/>
    <mergeCell ref="C163:C168"/>
    <mergeCell ref="B169:B174"/>
    <mergeCell ref="C169:C174"/>
    <mergeCell ref="B175:B180"/>
    <mergeCell ref="C175:C180"/>
    <mergeCell ref="B145:B151"/>
    <mergeCell ref="C145:C151"/>
    <mergeCell ref="B152:B157"/>
    <mergeCell ref="C152:C157"/>
    <mergeCell ref="B158:B162"/>
    <mergeCell ref="C158:C162"/>
    <mergeCell ref="B127:B132"/>
    <mergeCell ref="C127:C132"/>
    <mergeCell ref="B133:B138"/>
    <mergeCell ref="C133:C138"/>
    <mergeCell ref="B139:B144"/>
    <mergeCell ref="C139:C144"/>
    <mergeCell ref="B110:B113"/>
    <mergeCell ref="C110:C113"/>
    <mergeCell ref="B115:B120"/>
    <mergeCell ref="C115:C120"/>
    <mergeCell ref="B121:B126"/>
    <mergeCell ref="C121:C126"/>
    <mergeCell ref="B92:B97"/>
    <mergeCell ref="C92:C97"/>
    <mergeCell ref="B98:B103"/>
    <mergeCell ref="C98:C103"/>
    <mergeCell ref="B104:B109"/>
    <mergeCell ref="C104:C109"/>
    <mergeCell ref="B75:B78"/>
    <mergeCell ref="C75:C78"/>
    <mergeCell ref="B79:B84"/>
    <mergeCell ref="C79:C84"/>
    <mergeCell ref="B85:B91"/>
    <mergeCell ref="C85:C91"/>
    <mergeCell ref="B57:B62"/>
    <mergeCell ref="C57:C62"/>
    <mergeCell ref="B63:B68"/>
    <mergeCell ref="C63:C68"/>
    <mergeCell ref="B69:B74"/>
    <mergeCell ref="C69:C74"/>
    <mergeCell ref="B41:B46"/>
    <mergeCell ref="C41:C46"/>
    <mergeCell ref="B47:B51"/>
    <mergeCell ref="C47:C51"/>
    <mergeCell ref="B52:B56"/>
    <mergeCell ref="C52:C56"/>
    <mergeCell ref="B27:B30"/>
    <mergeCell ref="C27:C30"/>
    <mergeCell ref="B31:B35"/>
    <mergeCell ref="C31:C35"/>
    <mergeCell ref="B36:B40"/>
    <mergeCell ref="C36:C40"/>
    <mergeCell ref="B9:B14"/>
    <mergeCell ref="C9:C14"/>
    <mergeCell ref="B15:B20"/>
    <mergeCell ref="B21:B26"/>
    <mergeCell ref="C15:C20"/>
    <mergeCell ref="C21:C26"/>
    <mergeCell ref="N5:U5"/>
    <mergeCell ref="F6:M6"/>
    <mergeCell ref="N6:O6"/>
    <mergeCell ref="P6:Q6"/>
    <mergeCell ref="R6:S6"/>
    <mergeCell ref="T6:U6"/>
    <mergeCell ref="L5:M5"/>
    <mergeCell ref="B5:C6"/>
    <mergeCell ref="D5:E6"/>
    <mergeCell ref="F5:G5"/>
    <mergeCell ref="H5:I5"/>
    <mergeCell ref="J5:K5"/>
  </mergeCells>
  <hyperlinks>
    <hyperlink ref="B282" r:id="rId1" xr:uid="{00000000-0004-0000-0000-000000000000}"/>
    <hyperlink ref="B283" r:id="rId2" xr:uid="{00000000-0004-0000-0000-000001000000}"/>
    <hyperlink ref="B284" r:id="rId3" xr:uid="{00000000-0004-0000-0000-000002000000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"/>
  <sheetViews>
    <sheetView workbookViewId="0">
      <selection activeCell="A2" sqref="A2"/>
    </sheetView>
  </sheetViews>
  <sheetFormatPr defaultRowHeight="15" x14ac:dyDescent="0.25"/>
  <cols>
    <col min="1" max="1" width="5.140625" style="60" customWidth="1"/>
    <col min="2" max="2" width="59.7109375" style="60" customWidth="1"/>
    <col min="3" max="3" width="2.5703125" style="60" customWidth="1"/>
    <col min="4" max="4" width="63.7109375" style="60" customWidth="1"/>
    <col min="5" max="16384" width="9.140625" style="60"/>
  </cols>
  <sheetData>
    <row r="2" spans="2:4" ht="43.5" customHeight="1" x14ac:dyDescent="0.25">
      <c r="B2" s="61" t="s">
        <v>101</v>
      </c>
      <c r="C2" s="61"/>
      <c r="D2" s="62" t="s">
        <v>102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T.8.1</vt:lpstr>
      <vt:lpstr>Metadata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Piotrowski Filip</dc:creator>
  <cp:lastModifiedBy>Gustyn Justyna</cp:lastModifiedBy>
  <dcterms:created xsi:type="dcterms:W3CDTF">2021-12-28T09:48:38Z</dcterms:created>
  <dcterms:modified xsi:type="dcterms:W3CDTF">2021-12-29T21:00:50Z</dcterms:modified>
</cp:coreProperties>
</file>